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715" windowHeight="10995"/>
  </bookViews>
  <sheets>
    <sheet name="2015" sheetId="3" r:id="rId1"/>
    <sheet name="Feuil1" sheetId="4" r:id="rId2"/>
    <sheet name="transec" sheetId="5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AB6" i="5" l="1"/>
  <c r="AC6" i="5"/>
  <c r="AA6" i="5"/>
  <c r="X6" i="5"/>
  <c r="Y6" i="5"/>
  <c r="Z6" i="5"/>
  <c r="W6" i="5"/>
  <c r="CF7" i="5"/>
  <c r="CF6" i="5" s="1"/>
  <c r="BA7" i="5"/>
  <c r="BA6" i="5" s="1"/>
  <c r="AT7" i="5"/>
  <c r="AU7" i="5" s="1"/>
  <c r="AD7" i="5"/>
  <c r="AD6" i="5" s="1"/>
  <c r="P7" i="5"/>
  <c r="P6" i="5" s="1"/>
  <c r="B7" i="5"/>
  <c r="B6" i="5" s="1"/>
  <c r="AU6" i="5" l="1"/>
  <c r="AV7" i="5"/>
  <c r="Q7" i="5"/>
  <c r="AE7" i="5"/>
  <c r="AT6" i="5"/>
  <c r="C7" i="5"/>
  <c r="BB7" i="5"/>
  <c r="BB5" i="5"/>
  <c r="AU5" i="5"/>
  <c r="AV5" i="5" s="1"/>
  <c r="AW5" i="5" s="1"/>
  <c r="AX5" i="5" s="1"/>
  <c r="AY5" i="5" s="1"/>
  <c r="AZ5" i="5" s="1"/>
  <c r="AF5" i="5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E5" i="5"/>
  <c r="Y5" i="5"/>
  <c r="Z5" i="5" s="1"/>
  <c r="AA5" i="5" s="1"/>
  <c r="AB5" i="5" s="1"/>
  <c r="AC5" i="5" s="1"/>
  <c r="X5" i="5"/>
  <c r="R5" i="5"/>
  <c r="Q5" i="5"/>
  <c r="C5" i="5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D7" i="5" l="1"/>
  <c r="C6" i="5"/>
  <c r="AE6" i="5"/>
  <c r="AF7" i="5"/>
  <c r="AW7" i="5"/>
  <c r="AV6" i="5"/>
  <c r="BB6" i="5"/>
  <c r="BC7" i="5"/>
  <c r="R7" i="5"/>
  <c r="Q6" i="5"/>
  <c r="S5" i="5"/>
  <c r="BC5" i="5"/>
  <c r="BD7" i="5" l="1"/>
  <c r="BC6" i="5"/>
  <c r="AF6" i="5"/>
  <c r="AG7" i="5"/>
  <c r="S7" i="5"/>
  <c r="R6" i="5"/>
  <c r="AX7" i="5"/>
  <c r="AW6" i="5"/>
  <c r="D6" i="5"/>
  <c r="E7" i="5"/>
  <c r="BD5" i="5"/>
  <c r="T5" i="5"/>
  <c r="V7" i="5" s="1"/>
  <c r="V6" i="5" s="1"/>
  <c r="F7" i="5" l="1"/>
  <c r="E6" i="5"/>
  <c r="AH7" i="5"/>
  <c r="AG6" i="5"/>
  <c r="AY7" i="5"/>
  <c r="AX6" i="5"/>
  <c r="T7" i="5"/>
  <c r="S6" i="5"/>
  <c r="BE7" i="5"/>
  <c r="BD6" i="5"/>
  <c r="U5" i="5"/>
  <c r="V5" i="5" s="1"/>
  <c r="BE5" i="5"/>
  <c r="BF7" i="5" l="1"/>
  <c r="BE6" i="5"/>
  <c r="U7" i="5"/>
  <c r="U6" i="5" s="1"/>
  <c r="T6" i="5"/>
  <c r="AZ7" i="5"/>
  <c r="AZ6" i="5" s="1"/>
  <c r="AY6" i="5"/>
  <c r="AI7" i="5"/>
  <c r="AH6" i="5"/>
  <c r="G7" i="5"/>
  <c r="F6" i="5"/>
  <c r="BF5" i="5"/>
  <c r="H7" i="5" l="1"/>
  <c r="G6" i="5"/>
  <c r="AJ7" i="5"/>
  <c r="AI6" i="5"/>
  <c r="BG7" i="5"/>
  <c r="BF6" i="5"/>
  <c r="BG5" i="5"/>
  <c r="BH7" i="5" l="1"/>
  <c r="BG6" i="5"/>
  <c r="AK7" i="5"/>
  <c r="AJ6" i="5"/>
  <c r="I7" i="5"/>
  <c r="H6" i="5"/>
  <c r="BH5" i="5"/>
  <c r="J7" i="5" l="1"/>
  <c r="I6" i="5"/>
  <c r="AL7" i="5"/>
  <c r="AK6" i="5"/>
  <c r="BI7" i="5"/>
  <c r="BH6" i="5"/>
  <c r="BI5" i="5"/>
  <c r="BJ7" i="5" l="1"/>
  <c r="BI6" i="5"/>
  <c r="AM7" i="5"/>
  <c r="AL6" i="5"/>
  <c r="K7" i="5"/>
  <c r="J6" i="5"/>
  <c r="BJ5" i="5"/>
  <c r="L7" i="5" l="1"/>
  <c r="K6" i="5"/>
  <c r="AN7" i="5"/>
  <c r="AM6" i="5"/>
  <c r="BK7" i="5"/>
  <c r="BJ6" i="5"/>
  <c r="BK5" i="5"/>
  <c r="BL7" i="5" l="1"/>
  <c r="BK6" i="5"/>
  <c r="AO7" i="5"/>
  <c r="AN6" i="5"/>
  <c r="M7" i="5"/>
  <c r="L6" i="5"/>
  <c r="BL5" i="5"/>
  <c r="N7" i="5" l="1"/>
  <c r="M6" i="5"/>
  <c r="AP7" i="5"/>
  <c r="AO6" i="5"/>
  <c r="BM7" i="5"/>
  <c r="BL6" i="5"/>
  <c r="BM5" i="5"/>
  <c r="BN7" i="5" l="1"/>
  <c r="BM6" i="5"/>
  <c r="AQ7" i="5"/>
  <c r="AP6" i="5"/>
  <c r="O7" i="5"/>
  <c r="O6" i="5" s="1"/>
  <c r="N6" i="5"/>
  <c r="BN5" i="5"/>
  <c r="AR7" i="5" l="1"/>
  <c r="AQ6" i="5"/>
  <c r="BO7" i="5"/>
  <c r="BN6" i="5"/>
  <c r="BO5" i="5"/>
  <c r="BP7" i="5" l="1"/>
  <c r="BO6" i="5"/>
  <c r="AS7" i="5"/>
  <c r="AS6" i="5" s="1"/>
  <c r="AR6" i="5"/>
  <c r="BP5" i="5"/>
  <c r="BQ7" i="5" l="1"/>
  <c r="BP6" i="5"/>
  <c r="BQ5" i="5"/>
  <c r="BR7" i="5" l="1"/>
  <c r="BQ6" i="5"/>
  <c r="BR5" i="5"/>
  <c r="BS7" i="5" l="1"/>
  <c r="BR6" i="5"/>
  <c r="BS5" i="5"/>
  <c r="BT7" i="5" l="1"/>
  <c r="BS6" i="5"/>
  <c r="BT5" i="5"/>
  <c r="BU7" i="5" l="1"/>
  <c r="BT6" i="5"/>
  <c r="BU5" i="5"/>
  <c r="BV7" i="5" l="1"/>
  <c r="BU6" i="5"/>
  <c r="BV5" i="5"/>
  <c r="BW7" i="5" l="1"/>
  <c r="BV6" i="5"/>
  <c r="BW5" i="5"/>
  <c r="BX7" i="5" l="1"/>
  <c r="BW6" i="5"/>
  <c r="BX5" i="5"/>
  <c r="BY7" i="5" l="1"/>
  <c r="BX6" i="5"/>
  <c r="BY5" i="5"/>
  <c r="BZ7" i="5" l="1"/>
  <c r="BY6" i="5"/>
  <c r="BZ5" i="5"/>
  <c r="CA7" i="5" l="1"/>
  <c r="BZ6" i="5"/>
  <c r="CA5" i="5"/>
  <c r="CB7" i="5" l="1"/>
  <c r="CA6" i="5"/>
  <c r="CB5" i="5"/>
  <c r="CC7" i="5" l="1"/>
  <c r="CB6" i="5"/>
  <c r="CC5" i="5"/>
  <c r="CD7" i="5" l="1"/>
  <c r="CC6" i="5"/>
  <c r="CD5" i="5"/>
  <c r="CE7" i="5" l="1"/>
  <c r="CE6" i="5" s="1"/>
  <c r="CD6" i="5"/>
  <c r="CE5" i="5"/>
  <c r="J4" i="3"/>
  <c r="J5" i="3"/>
  <c r="J8" i="3"/>
  <c r="J9" i="3"/>
  <c r="J10" i="3"/>
  <c r="J11" i="3"/>
  <c r="J12" i="3"/>
  <c r="J13" i="3"/>
  <c r="J14" i="3"/>
  <c r="J3" i="3"/>
  <c r="H4" i="3"/>
  <c r="H5" i="3"/>
  <c r="H6" i="3"/>
  <c r="H8" i="3"/>
  <c r="H9" i="3"/>
  <c r="H10" i="3"/>
  <c r="H11" i="3"/>
  <c r="H12" i="3"/>
  <c r="H13" i="3"/>
  <c r="H14" i="3"/>
  <c r="H3" i="3"/>
  <c r="F4" i="3"/>
  <c r="F5" i="3"/>
  <c r="F6" i="3"/>
  <c r="J6" i="3" s="1"/>
  <c r="F7" i="3"/>
  <c r="F8" i="3"/>
  <c r="F9" i="3"/>
  <c r="F10" i="3"/>
  <c r="F11" i="3"/>
  <c r="F12" i="3"/>
  <c r="F13" i="3"/>
  <c r="F14" i="3"/>
  <c r="F3" i="3"/>
</calcChain>
</file>

<file path=xl/sharedStrings.xml><?xml version="1.0" encoding="utf-8"?>
<sst xmlns="http://schemas.openxmlformats.org/spreadsheetml/2006/main" count="139" uniqueCount="91">
  <si>
    <t>Quartiers</t>
  </si>
  <si>
    <t>nombre de jardin</t>
  </si>
  <si>
    <t>Surface totale (ha)</t>
  </si>
  <si>
    <t>% d'utilisation</t>
  </si>
  <si>
    <t>Surface cultivée (ha)</t>
  </si>
  <si>
    <t>Surface de maraîchage / nbr de jardins</t>
  </si>
  <si>
    <t>surface moyenne de jardin (ha)</t>
  </si>
  <si>
    <t>nbr de dattier</t>
  </si>
  <si>
    <t>dattier par ha cultivé</t>
  </si>
  <si>
    <t>Ebrouk</t>
  </si>
  <si>
    <t>1,7 / 4</t>
  </si>
  <si>
    <t>Sinassourouf</t>
  </si>
  <si>
    <t>0,9 / 6</t>
  </si>
  <si>
    <t>Jardin de l'agriculture</t>
  </si>
  <si>
    <t>0 / 0</t>
  </si>
  <si>
    <t>Akalel</t>
  </si>
  <si>
    <t>2,5 / 13</t>
  </si>
  <si>
    <t>Kouzara</t>
  </si>
  <si>
    <t>Tansamane</t>
  </si>
  <si>
    <t>1,1 / 8</t>
  </si>
  <si>
    <t>Korey Futu et Imusan</t>
  </si>
  <si>
    <t>0,2 / 2</t>
  </si>
  <si>
    <t>Bandan Ifirgan</t>
  </si>
  <si>
    <t>Tama Henen</t>
  </si>
  <si>
    <t>0 / 0 </t>
  </si>
  <si>
    <t>Ghyia</t>
  </si>
  <si>
    <t>0,8 / 10 </t>
  </si>
  <si>
    <t>Hadahada</t>
  </si>
  <si>
    <t>Tirgit</t>
  </si>
  <si>
    <t>Étiquettes de lignes</t>
  </si>
  <si>
    <t>Total général</t>
  </si>
  <si>
    <t>Toponymie</t>
  </si>
  <si>
    <t>Population</t>
  </si>
  <si>
    <t>Activités principale</t>
  </si>
  <si>
    <t>Coopérative</t>
  </si>
  <si>
    <t>Epoque</t>
  </si>
  <si>
    <t>Ighawellen</t>
  </si>
  <si>
    <t>maraîchage</t>
  </si>
  <si>
    <t>pour les chérifs</t>
  </si>
  <si>
    <t>Isherifen</t>
  </si>
  <si>
    <t>Yarda</t>
  </si>
  <si>
    <t>Inussufan</t>
  </si>
  <si>
    <t> Akalel</t>
  </si>
  <si>
    <t>grande cour / grand mur</t>
  </si>
  <si>
    <t>Inemegrawen</t>
  </si>
  <si>
    <t>abandonné</t>
  </si>
  <si>
    <t> abreuvoir</t>
  </si>
  <si>
    <t>jeunes dattiers, maraîchage</t>
  </si>
  <si>
    <t>eau salée / mauvaise</t>
  </si>
  <si>
    <t>Imesdraghen</t>
  </si>
  <si>
    <t>le jardin de derrière</t>
  </si>
  <si>
    <t>grands dattiers</t>
  </si>
  <si>
    <t>presque abandonné</t>
  </si>
  <si>
    <t>Akourkoukoye</t>
  </si>
  <si>
    <t>grands dattiers, maraîchage</t>
  </si>
  <si>
    <t>Igdalen Kel Tofey</t>
  </si>
  <si>
    <t>jeunes et grands dattiers</t>
  </si>
  <si>
    <t>joindre</t>
  </si>
  <si>
    <t>jeunes et grands dattiers, maraîchage</t>
  </si>
  <si>
    <t>Tangal</t>
  </si>
  <si>
    <t>Akourkoukoye, Talharma </t>
  </si>
  <si>
    <t>Tangal </t>
  </si>
  <si>
    <t>Somme de surface moyenne de jardin (ha)</t>
  </si>
  <si>
    <t>Somme de nombre de jardin</t>
  </si>
  <si>
    <t>Ebrik</t>
  </si>
  <si>
    <t>1er seuil</t>
  </si>
  <si>
    <t>1er coude</t>
  </si>
  <si>
    <t>2ème coude</t>
  </si>
  <si>
    <t>2ème seuil</t>
  </si>
  <si>
    <t>3ème seuil</t>
  </si>
  <si>
    <t xml:space="preserve"> </t>
  </si>
  <si>
    <t>altitude (m)</t>
  </si>
  <si>
    <t>nappe</t>
  </si>
  <si>
    <t>Senasserouf</t>
  </si>
  <si>
    <t>Tanssamane</t>
  </si>
  <si>
    <t>Korey Futu Imusan</t>
  </si>
  <si>
    <t>profondeur</t>
  </si>
  <si>
    <t>nbr de buse remplie</t>
  </si>
  <si>
    <t>Date</t>
  </si>
  <si>
    <t>Imousane</t>
  </si>
  <si>
    <t>Tamahénine</t>
  </si>
  <si>
    <t>Akalal</t>
  </si>
  <si>
    <t>Sinasourouf</t>
  </si>
  <si>
    <t>Guiya</t>
  </si>
  <si>
    <t>Torguit</t>
  </si>
  <si>
    <t>Tnsamane</t>
  </si>
  <si>
    <t>Profondeur</t>
  </si>
  <si>
    <t>Nbre/bues</t>
  </si>
  <si>
    <t>Données Ibrahim</t>
  </si>
  <si>
    <t>profondeur puits</t>
  </si>
  <si>
    <t>altitude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</si>
</sst>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0" fillId="3" borderId="1" xfId="0" applyFont="1" applyFill="1" applyBorder="1"/>
    <xf numFmtId="165" fontId="0" fillId="3" borderId="2" xfId="1" applyNumberFormat="1" applyFont="1" applyFill="1" applyBorder="1"/>
    <xf numFmtId="0" fontId="0" fillId="0" borderId="1" xfId="0" applyFont="1" applyBorder="1"/>
    <xf numFmtId="165" fontId="0" fillId="0" borderId="2" xfId="1" applyNumberFormat="1" applyFont="1" applyBorder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1" fontId="0" fillId="0" borderId="0" xfId="0" applyNumberFormat="1"/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/>
    </xf>
  </cellXfs>
  <cellStyles count="2">
    <cellStyle name="Milliers" xfId="1" builtinId="3"/>
    <cellStyle name="Normal" xfId="0" builtinId="0"/>
  </cellStyles>
  <dxfs count="7"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4" formatCode="_-* #,##0.0\ _€_-;\-* #,##0.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165" formatCode="_-* #,##0\ _€_-;\-* #,##0\ _€_-;_-* &quot;-&quot;??\ _€_-;_-@_-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[Les jardins.xlsx]2015!Tableau croisé dynamique1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accent5">
              <a:lumMod val="75000"/>
            </a:schemeClr>
          </a:solidFill>
        </c:spPr>
        <c:marker>
          <c:symbol val="none"/>
        </c:marker>
        <c:dLbl>
          <c:idx val="0"/>
          <c:delete val="1"/>
        </c:dLbl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none"/>
        </c:marker>
        <c:dLbl>
          <c:idx val="0"/>
          <c:delete val="1"/>
        </c:dLbl>
      </c:pivotFmt>
      <c:pivotFmt>
        <c:idx val="22"/>
        <c:marker>
          <c:symbol val="none"/>
        </c:marker>
        <c:dLbl>
          <c:idx val="0"/>
          <c:delete val="1"/>
        </c:dLbl>
      </c:pivotFmt>
      <c:pivotFmt>
        <c:idx val="23"/>
        <c:marker>
          <c:symbol val="none"/>
        </c:marker>
        <c:dLbl>
          <c:idx val="0"/>
          <c:delete val="1"/>
        </c:dLbl>
      </c:pivotFmt>
      <c:pivotFmt>
        <c:idx val="24"/>
        <c:marker>
          <c:symbol val="none"/>
        </c:marker>
        <c:dLbl>
          <c:idx val="0"/>
          <c:delete val="1"/>
        </c:dLbl>
      </c:pivotFmt>
      <c:pivotFmt>
        <c:idx val="25"/>
        <c:marker>
          <c:symbol val="none"/>
        </c:marker>
        <c:dLbl>
          <c:idx val="0"/>
          <c:delete val="1"/>
        </c:dLbl>
      </c:pivotFmt>
      <c:pivotFmt>
        <c:idx val="26"/>
        <c:marker>
          <c:symbol val="none"/>
        </c:marker>
        <c:dLbl>
          <c:idx val="0"/>
          <c:delete val="1"/>
        </c:dLbl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8994755285218973E-2"/>
          <c:y val="0.12048810821724208"/>
          <c:w val="0.80723351113368891"/>
          <c:h val="0.56153405485077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'2015'!$C$18</c:f>
              <c:strCache>
                <c:ptCount val="1"/>
                <c:pt idx="0">
                  <c:v>Somme de nombre de jardin</c:v>
                </c:pt>
              </c:strCache>
            </c:strRef>
          </c:tx>
          <c:invertIfNegative val="0"/>
          <c:cat>
            <c:strRef>
              <c:f>'2015'!$B$19:$B$29</c:f>
              <c:strCache>
                <c:ptCount val="10"/>
                <c:pt idx="0">
                  <c:v>Ghyia</c:v>
                </c:pt>
                <c:pt idx="1">
                  <c:v>Akalel</c:v>
                </c:pt>
                <c:pt idx="2">
                  <c:v>Tirgit</c:v>
                </c:pt>
                <c:pt idx="3">
                  <c:v>Hadahada</c:v>
                </c:pt>
                <c:pt idx="4">
                  <c:v>Tansamane</c:v>
                </c:pt>
                <c:pt idx="5">
                  <c:v>Ebrouk</c:v>
                </c:pt>
                <c:pt idx="6">
                  <c:v>Bandan Ifirgan</c:v>
                </c:pt>
                <c:pt idx="7">
                  <c:v>Korey Futu et Imusan</c:v>
                </c:pt>
                <c:pt idx="8">
                  <c:v>Sinassourouf</c:v>
                </c:pt>
                <c:pt idx="9">
                  <c:v>Tama Henen</c:v>
                </c:pt>
              </c:strCache>
            </c:strRef>
          </c:cat>
          <c:val>
            <c:numRef>
              <c:f>'2015'!$C$19:$C$29</c:f>
              <c:numCache>
                <c:formatCode>0.00</c:formatCode>
                <c:ptCount val="10"/>
                <c:pt idx="0">
                  <c:v>71</c:v>
                </c:pt>
                <c:pt idx="1">
                  <c:v>58</c:v>
                </c:pt>
                <c:pt idx="2">
                  <c:v>41</c:v>
                </c:pt>
                <c:pt idx="3">
                  <c:v>38</c:v>
                </c:pt>
                <c:pt idx="4">
                  <c:v>34</c:v>
                </c:pt>
                <c:pt idx="5">
                  <c:v>34</c:v>
                </c:pt>
                <c:pt idx="6">
                  <c:v>25</c:v>
                </c:pt>
                <c:pt idx="7">
                  <c:v>22</c:v>
                </c:pt>
                <c:pt idx="8">
                  <c:v>21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32288"/>
        <c:axId val="149930752"/>
      </c:barChart>
      <c:lineChart>
        <c:grouping val="standard"/>
        <c:varyColors val="0"/>
        <c:ser>
          <c:idx val="1"/>
          <c:order val="1"/>
          <c:tx>
            <c:strRef>
              <c:f>'2015'!$D$18</c:f>
              <c:strCache>
                <c:ptCount val="1"/>
                <c:pt idx="0">
                  <c:v>Somme de surface moyenne de jardin (ha)</c:v>
                </c:pt>
              </c:strCache>
            </c:strRef>
          </c:tx>
          <c:marker>
            <c:symbol val="none"/>
          </c:marker>
          <c:cat>
            <c:strRef>
              <c:f>'2015'!$B$19:$B$29</c:f>
              <c:strCache>
                <c:ptCount val="10"/>
                <c:pt idx="0">
                  <c:v>Ghyia</c:v>
                </c:pt>
                <c:pt idx="1">
                  <c:v>Akalel</c:v>
                </c:pt>
                <c:pt idx="2">
                  <c:v>Tirgit</c:v>
                </c:pt>
                <c:pt idx="3">
                  <c:v>Hadahada</c:v>
                </c:pt>
                <c:pt idx="4">
                  <c:v>Tansamane</c:v>
                </c:pt>
                <c:pt idx="5">
                  <c:v>Ebrouk</c:v>
                </c:pt>
                <c:pt idx="6">
                  <c:v>Bandan Ifirgan</c:v>
                </c:pt>
                <c:pt idx="7">
                  <c:v>Korey Futu et Imusan</c:v>
                </c:pt>
                <c:pt idx="8">
                  <c:v>Sinassourouf</c:v>
                </c:pt>
                <c:pt idx="9">
                  <c:v>Tama Henen</c:v>
                </c:pt>
              </c:strCache>
            </c:strRef>
          </c:cat>
          <c:val>
            <c:numRef>
              <c:f>'2015'!$D$19:$D$29</c:f>
              <c:numCache>
                <c:formatCode>0.00</c:formatCode>
                <c:ptCount val="10"/>
                <c:pt idx="0">
                  <c:v>0.21126760563380281</c:v>
                </c:pt>
                <c:pt idx="1">
                  <c:v>0.31034482758620691</c:v>
                </c:pt>
                <c:pt idx="2">
                  <c:v>0.35365853658536583</c:v>
                </c:pt>
                <c:pt idx="3">
                  <c:v>0.35789473684210527</c:v>
                </c:pt>
                <c:pt idx="4">
                  <c:v>0.23529411764705882</c:v>
                </c:pt>
                <c:pt idx="5">
                  <c:v>0.34411764705882353</c:v>
                </c:pt>
                <c:pt idx="6">
                  <c:v>0.192</c:v>
                </c:pt>
                <c:pt idx="7">
                  <c:v>0.20909090909090908</c:v>
                </c:pt>
                <c:pt idx="8">
                  <c:v>0.42857142857142855</c:v>
                </c:pt>
                <c:pt idx="9">
                  <c:v>0.22857142857142859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0288"/>
        <c:axId val="149898752"/>
      </c:lineChart>
      <c:valAx>
        <c:axId val="14989875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49900288"/>
        <c:crosses val="max"/>
        <c:crossBetween val="between"/>
      </c:valAx>
      <c:catAx>
        <c:axId val="14990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898752"/>
        <c:crosses val="autoZero"/>
        <c:auto val="1"/>
        <c:lblAlgn val="ctr"/>
        <c:lblOffset val="100"/>
        <c:noMultiLvlLbl val="0"/>
      </c:catAx>
      <c:valAx>
        <c:axId val="1499307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9932288"/>
        <c:crosses val="autoZero"/>
        <c:crossBetween val="between"/>
      </c:valAx>
      <c:catAx>
        <c:axId val="14993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993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7006624171978502E-2"/>
          <c:y val="1.3976499091459723E-2"/>
          <c:w val="0.83263017526035044"/>
          <c:h val="0.125993658307162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062992125984E-2"/>
          <c:y val="7.4548702245552642E-2"/>
          <c:w val="0.58597047244094491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Feuil1!$C$3</c:f>
              <c:strCache>
                <c:ptCount val="1"/>
                <c:pt idx="0">
                  <c:v>nombre de jardin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Feuil1!$B$4:$B$15</c:f>
              <c:strCache>
                <c:ptCount val="12"/>
                <c:pt idx="0">
                  <c:v>Ghyia</c:v>
                </c:pt>
                <c:pt idx="1">
                  <c:v>Akalel</c:v>
                </c:pt>
                <c:pt idx="2">
                  <c:v>Tirgit</c:v>
                </c:pt>
                <c:pt idx="3">
                  <c:v>Hadahada</c:v>
                </c:pt>
                <c:pt idx="4">
                  <c:v>Ebrouk</c:v>
                </c:pt>
                <c:pt idx="5">
                  <c:v>Tansamane</c:v>
                </c:pt>
                <c:pt idx="6">
                  <c:v>Bandan Ifirgan</c:v>
                </c:pt>
                <c:pt idx="7">
                  <c:v>Korey Futu et Imusan</c:v>
                </c:pt>
                <c:pt idx="8">
                  <c:v>Sinassourouf</c:v>
                </c:pt>
                <c:pt idx="9">
                  <c:v>Tama Henen</c:v>
                </c:pt>
                <c:pt idx="10">
                  <c:v>Jardin de l'agriculture</c:v>
                </c:pt>
                <c:pt idx="11">
                  <c:v>Kouzara</c:v>
                </c:pt>
              </c:strCache>
            </c:strRef>
          </c:xVal>
          <c:yVal>
            <c:numRef>
              <c:f>Feuil1!$C$4:$C$15</c:f>
              <c:numCache>
                <c:formatCode>_-* #,##0\ _€_-;\-* #,##0\ _€_-;_-* "-"??\ _€_-;_-@_-</c:formatCode>
                <c:ptCount val="12"/>
                <c:pt idx="0">
                  <c:v>71</c:v>
                </c:pt>
                <c:pt idx="1">
                  <c:v>58</c:v>
                </c:pt>
                <c:pt idx="2">
                  <c:v>41</c:v>
                </c:pt>
                <c:pt idx="3">
                  <c:v>38</c:v>
                </c:pt>
                <c:pt idx="4">
                  <c:v>34</c:v>
                </c:pt>
                <c:pt idx="5">
                  <c:v>34</c:v>
                </c:pt>
                <c:pt idx="6">
                  <c:v>25</c:v>
                </c:pt>
                <c:pt idx="7">
                  <c:v>22</c:v>
                </c:pt>
                <c:pt idx="8">
                  <c:v>21</c:v>
                </c:pt>
                <c:pt idx="9">
                  <c:v>14</c:v>
                </c:pt>
                <c:pt idx="10">
                  <c:v>1</c:v>
                </c:pt>
                <c:pt idx="1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Feuil1!$D$3</c:f>
              <c:strCache>
                <c:ptCount val="1"/>
                <c:pt idx="0">
                  <c:v>Surface totale (ha)</c:v>
                </c:pt>
              </c:strCache>
            </c:strRef>
          </c:tx>
          <c:spPr>
            <a:ln w="28575">
              <a:noFill/>
            </a:ln>
          </c:spPr>
          <c:xVal>
            <c:strRef>
              <c:f>Feuil1!$B$4:$B$15</c:f>
              <c:strCache>
                <c:ptCount val="12"/>
                <c:pt idx="0">
                  <c:v>Ghyia</c:v>
                </c:pt>
                <c:pt idx="1">
                  <c:v>Akalel</c:v>
                </c:pt>
                <c:pt idx="2">
                  <c:v>Tirgit</c:v>
                </c:pt>
                <c:pt idx="3">
                  <c:v>Hadahada</c:v>
                </c:pt>
                <c:pt idx="4">
                  <c:v>Ebrouk</c:v>
                </c:pt>
                <c:pt idx="5">
                  <c:v>Tansamane</c:v>
                </c:pt>
                <c:pt idx="6">
                  <c:v>Bandan Ifirgan</c:v>
                </c:pt>
                <c:pt idx="7">
                  <c:v>Korey Futu et Imusan</c:v>
                </c:pt>
                <c:pt idx="8">
                  <c:v>Sinassourouf</c:v>
                </c:pt>
                <c:pt idx="9">
                  <c:v>Tama Henen</c:v>
                </c:pt>
                <c:pt idx="10">
                  <c:v>Jardin de l'agriculture</c:v>
                </c:pt>
                <c:pt idx="11">
                  <c:v>Kouzara</c:v>
                </c:pt>
              </c:strCache>
            </c:strRef>
          </c:xVal>
          <c:yVal>
            <c:numRef>
              <c:f>Feuil1!$D$4:$D$15</c:f>
              <c:numCache>
                <c:formatCode>_-* #,##0\ _€_-;\-* #,##0\ _€_-;_-* "-"??\ _€_-;_-@_-</c:formatCode>
                <c:ptCount val="12"/>
                <c:pt idx="0">
                  <c:v>15</c:v>
                </c:pt>
                <c:pt idx="1">
                  <c:v>18.100000000000001</c:v>
                </c:pt>
                <c:pt idx="2">
                  <c:v>14.5</c:v>
                </c:pt>
                <c:pt idx="3">
                  <c:v>13.6</c:v>
                </c:pt>
                <c:pt idx="4">
                  <c:v>11.7</c:v>
                </c:pt>
                <c:pt idx="5">
                  <c:v>8</c:v>
                </c:pt>
                <c:pt idx="6">
                  <c:v>4.8</c:v>
                </c:pt>
                <c:pt idx="7">
                  <c:v>4.5999999999999996</c:v>
                </c:pt>
                <c:pt idx="8">
                  <c:v>9</c:v>
                </c:pt>
                <c:pt idx="9">
                  <c:v>3.2</c:v>
                </c:pt>
                <c:pt idx="10">
                  <c:v>4.1500000000000004</c:v>
                </c:pt>
                <c:pt idx="11">
                  <c:v>10.8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59168"/>
        <c:axId val="151581440"/>
      </c:scatterChart>
      <c:valAx>
        <c:axId val="15155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581440"/>
        <c:crosses val="autoZero"/>
        <c:crossBetween val="midCat"/>
      </c:valAx>
      <c:valAx>
        <c:axId val="15158144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51559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transec!$A$5</c:f>
              <c:strCache>
                <c:ptCount val="1"/>
                <c:pt idx="0">
                  <c:v>altitude (m)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transec!$B$4:$CF$4</c:f>
              <c:strCache>
                <c:ptCount val="83"/>
                <c:pt idx="0">
                  <c:v>Ebrik</c:v>
                </c:pt>
                <c:pt idx="14">
                  <c:v>1er seuil</c:v>
                </c:pt>
                <c:pt idx="21">
                  <c:v>1er coude</c:v>
                </c:pt>
                <c:pt idx="28">
                  <c:v>2ème coude</c:v>
                </c:pt>
                <c:pt idx="44">
                  <c:v>2ème seuil</c:v>
                </c:pt>
                <c:pt idx="51">
                  <c:v>3ème seuil</c:v>
                </c:pt>
                <c:pt idx="82">
                  <c:v>Tirgit</c:v>
                </c:pt>
              </c:strCache>
            </c:strRef>
          </c:cat>
          <c:val>
            <c:numRef>
              <c:f>transec!$B$5:$CF$5</c:f>
              <c:numCache>
                <c:formatCode>General</c:formatCode>
                <c:ptCount val="83"/>
                <c:pt idx="0">
                  <c:v>494</c:v>
                </c:pt>
                <c:pt idx="1">
                  <c:v>493.7</c:v>
                </c:pt>
                <c:pt idx="2">
                  <c:v>493.4</c:v>
                </c:pt>
                <c:pt idx="3">
                  <c:v>493.09999999999997</c:v>
                </c:pt>
                <c:pt idx="4">
                  <c:v>492.79999999999995</c:v>
                </c:pt>
                <c:pt idx="5">
                  <c:v>492.49999999999994</c:v>
                </c:pt>
                <c:pt idx="6">
                  <c:v>492.19999999999993</c:v>
                </c:pt>
                <c:pt idx="7">
                  <c:v>491.89999999999992</c:v>
                </c:pt>
                <c:pt idx="8">
                  <c:v>491.59999999999991</c:v>
                </c:pt>
                <c:pt idx="9">
                  <c:v>491.2999999999999</c:v>
                </c:pt>
                <c:pt idx="10">
                  <c:v>490.99999999999989</c:v>
                </c:pt>
                <c:pt idx="11">
                  <c:v>490.69999999999987</c:v>
                </c:pt>
                <c:pt idx="12">
                  <c:v>490.39999999999986</c:v>
                </c:pt>
                <c:pt idx="13">
                  <c:v>490.09999999999985</c:v>
                </c:pt>
                <c:pt idx="14">
                  <c:v>490</c:v>
                </c:pt>
                <c:pt idx="15">
                  <c:v>489.5</c:v>
                </c:pt>
                <c:pt idx="16">
                  <c:v>489</c:v>
                </c:pt>
                <c:pt idx="17">
                  <c:v>488.5</c:v>
                </c:pt>
                <c:pt idx="18">
                  <c:v>488</c:v>
                </c:pt>
                <c:pt idx="19">
                  <c:v>487.5</c:v>
                </c:pt>
                <c:pt idx="20">
                  <c:v>487</c:v>
                </c:pt>
                <c:pt idx="21">
                  <c:v>487</c:v>
                </c:pt>
                <c:pt idx="22" formatCode="0">
                  <c:v>486.84</c:v>
                </c:pt>
                <c:pt idx="23" formatCode="0">
                  <c:v>486.67999999999995</c:v>
                </c:pt>
                <c:pt idx="24">
                  <c:v>486.51999999999992</c:v>
                </c:pt>
                <c:pt idx="25">
                  <c:v>486.3599999999999</c:v>
                </c:pt>
                <c:pt idx="26">
                  <c:v>486.19999999999987</c:v>
                </c:pt>
                <c:pt idx="27">
                  <c:v>486.03999999999985</c:v>
                </c:pt>
                <c:pt idx="28">
                  <c:v>486</c:v>
                </c:pt>
                <c:pt idx="29">
                  <c:v>485.6</c:v>
                </c:pt>
                <c:pt idx="30">
                  <c:v>485.20000000000005</c:v>
                </c:pt>
                <c:pt idx="31">
                  <c:v>484.80000000000007</c:v>
                </c:pt>
                <c:pt idx="32">
                  <c:v>484.40000000000009</c:v>
                </c:pt>
                <c:pt idx="33">
                  <c:v>484.00000000000011</c:v>
                </c:pt>
                <c:pt idx="34">
                  <c:v>483.60000000000014</c:v>
                </c:pt>
                <c:pt idx="35">
                  <c:v>483.20000000000016</c:v>
                </c:pt>
                <c:pt idx="36">
                  <c:v>482.80000000000018</c:v>
                </c:pt>
                <c:pt idx="37">
                  <c:v>482.4000000000002</c:v>
                </c:pt>
                <c:pt idx="38">
                  <c:v>482.00000000000023</c:v>
                </c:pt>
                <c:pt idx="39">
                  <c:v>481.60000000000025</c:v>
                </c:pt>
                <c:pt idx="40">
                  <c:v>481.20000000000027</c:v>
                </c:pt>
                <c:pt idx="41">
                  <c:v>480.8000000000003</c:v>
                </c:pt>
                <c:pt idx="42">
                  <c:v>480.40000000000032</c:v>
                </c:pt>
                <c:pt idx="43">
                  <c:v>480.00000000000034</c:v>
                </c:pt>
                <c:pt idx="44">
                  <c:v>480</c:v>
                </c:pt>
                <c:pt idx="45">
                  <c:v>479.5</c:v>
                </c:pt>
                <c:pt idx="46">
                  <c:v>479</c:v>
                </c:pt>
                <c:pt idx="47">
                  <c:v>478.5</c:v>
                </c:pt>
                <c:pt idx="48">
                  <c:v>478</c:v>
                </c:pt>
                <c:pt idx="49">
                  <c:v>477.5</c:v>
                </c:pt>
                <c:pt idx="50">
                  <c:v>477</c:v>
                </c:pt>
                <c:pt idx="51">
                  <c:v>477</c:v>
                </c:pt>
                <c:pt idx="52">
                  <c:v>476.67</c:v>
                </c:pt>
                <c:pt idx="53">
                  <c:v>476.34000000000003</c:v>
                </c:pt>
                <c:pt idx="54">
                  <c:v>476.01000000000005</c:v>
                </c:pt>
                <c:pt idx="55">
                  <c:v>475.68000000000006</c:v>
                </c:pt>
                <c:pt idx="56">
                  <c:v>475.35000000000008</c:v>
                </c:pt>
                <c:pt idx="57">
                  <c:v>475.0200000000001</c:v>
                </c:pt>
                <c:pt idx="58">
                  <c:v>474.69000000000011</c:v>
                </c:pt>
                <c:pt idx="59">
                  <c:v>474.36000000000013</c:v>
                </c:pt>
                <c:pt idx="60">
                  <c:v>474.03000000000014</c:v>
                </c:pt>
                <c:pt idx="61">
                  <c:v>473.70000000000016</c:v>
                </c:pt>
                <c:pt idx="62">
                  <c:v>473.37000000000018</c:v>
                </c:pt>
                <c:pt idx="63">
                  <c:v>473.04000000000019</c:v>
                </c:pt>
                <c:pt idx="64">
                  <c:v>472.71000000000021</c:v>
                </c:pt>
                <c:pt idx="65">
                  <c:v>472.38000000000022</c:v>
                </c:pt>
                <c:pt idx="66">
                  <c:v>472.05000000000024</c:v>
                </c:pt>
                <c:pt idx="67">
                  <c:v>471.72000000000025</c:v>
                </c:pt>
                <c:pt idx="68">
                  <c:v>471.39000000000027</c:v>
                </c:pt>
                <c:pt idx="69">
                  <c:v>471.06000000000029</c:v>
                </c:pt>
                <c:pt idx="70">
                  <c:v>470.7300000000003</c:v>
                </c:pt>
                <c:pt idx="71">
                  <c:v>470.40000000000032</c:v>
                </c:pt>
                <c:pt idx="72">
                  <c:v>470.07000000000033</c:v>
                </c:pt>
                <c:pt idx="73">
                  <c:v>469.74000000000035</c:v>
                </c:pt>
                <c:pt idx="74">
                  <c:v>469.41000000000037</c:v>
                </c:pt>
                <c:pt idx="75">
                  <c:v>469.08000000000038</c:v>
                </c:pt>
                <c:pt idx="76">
                  <c:v>468.7500000000004</c:v>
                </c:pt>
                <c:pt idx="77">
                  <c:v>468.42000000000041</c:v>
                </c:pt>
                <c:pt idx="78">
                  <c:v>468.09000000000043</c:v>
                </c:pt>
                <c:pt idx="79">
                  <c:v>467.76000000000045</c:v>
                </c:pt>
                <c:pt idx="80">
                  <c:v>467.43000000000046</c:v>
                </c:pt>
                <c:pt idx="81">
                  <c:v>467.10000000000048</c:v>
                </c:pt>
                <c:pt idx="82">
                  <c:v>467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transec!$A$6</c:f>
              <c:strCache>
                <c:ptCount val="1"/>
                <c:pt idx="0">
                  <c:v>nappe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transec!$B$4:$CF$4</c:f>
              <c:strCache>
                <c:ptCount val="83"/>
                <c:pt idx="0">
                  <c:v>Ebrik</c:v>
                </c:pt>
                <c:pt idx="14">
                  <c:v>1er seuil</c:v>
                </c:pt>
                <c:pt idx="21">
                  <c:v>1er coude</c:v>
                </c:pt>
                <c:pt idx="28">
                  <c:v>2ème coude</c:v>
                </c:pt>
                <c:pt idx="44">
                  <c:v>2ème seuil</c:v>
                </c:pt>
                <c:pt idx="51">
                  <c:v>3ème seuil</c:v>
                </c:pt>
                <c:pt idx="82">
                  <c:v>Tirgit</c:v>
                </c:pt>
              </c:strCache>
            </c:strRef>
          </c:cat>
          <c:val>
            <c:numRef>
              <c:f>transec!$B$6:$CF$6</c:f>
              <c:numCache>
                <c:formatCode>General</c:formatCode>
                <c:ptCount val="83"/>
                <c:pt idx="0">
                  <c:v>488</c:v>
                </c:pt>
                <c:pt idx="1">
                  <c:v>487.65</c:v>
                </c:pt>
                <c:pt idx="2">
                  <c:v>487.29999999999995</c:v>
                </c:pt>
                <c:pt idx="3">
                  <c:v>486.94999999999993</c:v>
                </c:pt>
                <c:pt idx="4">
                  <c:v>486.59999999999991</c:v>
                </c:pt>
                <c:pt idx="5">
                  <c:v>486.24999999999989</c:v>
                </c:pt>
                <c:pt idx="6">
                  <c:v>485.89999999999986</c:v>
                </c:pt>
                <c:pt idx="7">
                  <c:v>485.54999999999984</c:v>
                </c:pt>
                <c:pt idx="8">
                  <c:v>485.19999999999982</c:v>
                </c:pt>
                <c:pt idx="9">
                  <c:v>484.8499999999998</c:v>
                </c:pt>
                <c:pt idx="10">
                  <c:v>484.49999999999977</c:v>
                </c:pt>
                <c:pt idx="11">
                  <c:v>484.14999999999975</c:v>
                </c:pt>
                <c:pt idx="12">
                  <c:v>483.29999999999973</c:v>
                </c:pt>
                <c:pt idx="13">
                  <c:v>482.9499999999997</c:v>
                </c:pt>
                <c:pt idx="14">
                  <c:v>482.5</c:v>
                </c:pt>
                <c:pt idx="15">
                  <c:v>482.2</c:v>
                </c:pt>
                <c:pt idx="16">
                  <c:v>482.4</c:v>
                </c:pt>
                <c:pt idx="17">
                  <c:v>482.59999999999997</c:v>
                </c:pt>
                <c:pt idx="18">
                  <c:v>482.79999999999995</c:v>
                </c:pt>
                <c:pt idx="19">
                  <c:v>482.99999999999994</c:v>
                </c:pt>
                <c:pt idx="20">
                  <c:v>483</c:v>
                </c:pt>
                <c:pt idx="21" formatCode="0">
                  <c:v>483</c:v>
                </c:pt>
                <c:pt idx="22" formatCode="0">
                  <c:v>483</c:v>
                </c:pt>
                <c:pt idx="23" formatCode="0">
                  <c:v>483</c:v>
                </c:pt>
                <c:pt idx="24" formatCode="0">
                  <c:v>483</c:v>
                </c:pt>
                <c:pt idx="25" formatCode="0">
                  <c:v>482.5</c:v>
                </c:pt>
                <c:pt idx="26" formatCode="0">
                  <c:v>482.5</c:v>
                </c:pt>
                <c:pt idx="27" formatCode="0">
                  <c:v>482.5</c:v>
                </c:pt>
                <c:pt idx="28">
                  <c:v>482</c:v>
                </c:pt>
                <c:pt idx="29">
                  <c:v>481.6</c:v>
                </c:pt>
                <c:pt idx="30">
                  <c:v>481.20000000000005</c:v>
                </c:pt>
                <c:pt idx="31">
                  <c:v>480.80000000000007</c:v>
                </c:pt>
                <c:pt idx="32">
                  <c:v>480.40000000000009</c:v>
                </c:pt>
                <c:pt idx="33">
                  <c:v>480.50000000000011</c:v>
                </c:pt>
                <c:pt idx="34">
                  <c:v>480.10000000000014</c:v>
                </c:pt>
                <c:pt idx="35">
                  <c:v>479.70000000000016</c:v>
                </c:pt>
                <c:pt idx="36">
                  <c:v>479.30000000000018</c:v>
                </c:pt>
                <c:pt idx="37">
                  <c:v>478.9000000000002</c:v>
                </c:pt>
                <c:pt idx="38">
                  <c:v>479.00000000000023</c:v>
                </c:pt>
                <c:pt idx="39">
                  <c:v>478.60000000000025</c:v>
                </c:pt>
                <c:pt idx="40">
                  <c:v>478.20000000000027</c:v>
                </c:pt>
                <c:pt idx="41">
                  <c:v>477.8000000000003</c:v>
                </c:pt>
                <c:pt idx="42">
                  <c:v>477.40000000000032</c:v>
                </c:pt>
                <c:pt idx="43">
                  <c:v>477.00000000000034</c:v>
                </c:pt>
                <c:pt idx="44">
                  <c:v>477</c:v>
                </c:pt>
                <c:pt idx="45">
                  <c:v>476.67</c:v>
                </c:pt>
                <c:pt idx="46">
                  <c:v>476.34000000000003</c:v>
                </c:pt>
                <c:pt idx="47">
                  <c:v>476.01000000000005</c:v>
                </c:pt>
                <c:pt idx="48">
                  <c:v>475.68000000000006</c:v>
                </c:pt>
                <c:pt idx="49">
                  <c:v>475.35000000000008</c:v>
                </c:pt>
                <c:pt idx="50">
                  <c:v>475.0200000000001</c:v>
                </c:pt>
                <c:pt idx="51">
                  <c:v>475</c:v>
                </c:pt>
                <c:pt idx="52">
                  <c:v>474.67</c:v>
                </c:pt>
                <c:pt idx="53">
                  <c:v>474.34000000000003</c:v>
                </c:pt>
                <c:pt idx="54">
                  <c:v>474.01000000000005</c:v>
                </c:pt>
                <c:pt idx="55">
                  <c:v>473.68000000000006</c:v>
                </c:pt>
                <c:pt idx="56">
                  <c:v>473.35000000000008</c:v>
                </c:pt>
                <c:pt idx="57">
                  <c:v>473.0200000000001</c:v>
                </c:pt>
                <c:pt idx="58">
                  <c:v>472.69000000000011</c:v>
                </c:pt>
                <c:pt idx="59">
                  <c:v>472.36000000000013</c:v>
                </c:pt>
                <c:pt idx="60">
                  <c:v>472.03000000000014</c:v>
                </c:pt>
                <c:pt idx="61">
                  <c:v>471.70000000000016</c:v>
                </c:pt>
                <c:pt idx="62">
                  <c:v>471.37000000000018</c:v>
                </c:pt>
                <c:pt idx="63">
                  <c:v>471.04000000000019</c:v>
                </c:pt>
                <c:pt idx="64">
                  <c:v>470.71000000000021</c:v>
                </c:pt>
                <c:pt idx="65">
                  <c:v>470.38000000000022</c:v>
                </c:pt>
                <c:pt idx="66">
                  <c:v>470.05000000000024</c:v>
                </c:pt>
                <c:pt idx="67">
                  <c:v>469.72000000000025</c:v>
                </c:pt>
                <c:pt idx="68">
                  <c:v>469.39000000000027</c:v>
                </c:pt>
                <c:pt idx="69">
                  <c:v>469.06000000000029</c:v>
                </c:pt>
                <c:pt idx="70">
                  <c:v>468.7300000000003</c:v>
                </c:pt>
                <c:pt idx="71">
                  <c:v>468.40000000000032</c:v>
                </c:pt>
                <c:pt idx="72">
                  <c:v>468.07000000000033</c:v>
                </c:pt>
                <c:pt idx="73">
                  <c:v>467.74000000000035</c:v>
                </c:pt>
                <c:pt idx="74">
                  <c:v>467.41000000000037</c:v>
                </c:pt>
                <c:pt idx="75">
                  <c:v>467.08000000000038</c:v>
                </c:pt>
                <c:pt idx="76">
                  <c:v>466.7500000000004</c:v>
                </c:pt>
                <c:pt idx="77">
                  <c:v>466.42000000000041</c:v>
                </c:pt>
                <c:pt idx="78">
                  <c:v>466.09000000000043</c:v>
                </c:pt>
                <c:pt idx="79">
                  <c:v>465.76000000000045</c:v>
                </c:pt>
                <c:pt idx="80">
                  <c:v>465.43000000000046</c:v>
                </c:pt>
                <c:pt idx="81">
                  <c:v>465.10000000000048</c:v>
                </c:pt>
                <c:pt idx="82">
                  <c:v>465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transec!$A$7</c:f>
              <c:strCache>
                <c:ptCount val="1"/>
                <c:pt idx="0">
                  <c:v>profondeur puits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transec!$B$4:$CF$4</c:f>
              <c:strCache>
                <c:ptCount val="83"/>
                <c:pt idx="0">
                  <c:v>Ebrik</c:v>
                </c:pt>
                <c:pt idx="14">
                  <c:v>1er seuil</c:v>
                </c:pt>
                <c:pt idx="21">
                  <c:v>1er coude</c:v>
                </c:pt>
                <c:pt idx="28">
                  <c:v>2ème coude</c:v>
                </c:pt>
                <c:pt idx="44">
                  <c:v>2ème seuil</c:v>
                </c:pt>
                <c:pt idx="51">
                  <c:v>3ème seuil</c:v>
                </c:pt>
                <c:pt idx="82">
                  <c:v>Tirgit</c:v>
                </c:pt>
              </c:strCache>
            </c:strRef>
          </c:cat>
          <c:val>
            <c:numRef>
              <c:f>transec!$B$7:$CF$7</c:f>
              <c:numCache>
                <c:formatCode>General</c:formatCode>
                <c:ptCount val="83"/>
                <c:pt idx="0">
                  <c:v>483</c:v>
                </c:pt>
                <c:pt idx="1">
                  <c:v>482.65</c:v>
                </c:pt>
                <c:pt idx="2">
                  <c:v>482.29999999999995</c:v>
                </c:pt>
                <c:pt idx="3">
                  <c:v>481.94999999999993</c:v>
                </c:pt>
                <c:pt idx="4">
                  <c:v>481.59999999999991</c:v>
                </c:pt>
                <c:pt idx="5">
                  <c:v>481.24999999999989</c:v>
                </c:pt>
                <c:pt idx="6">
                  <c:v>480.89999999999986</c:v>
                </c:pt>
                <c:pt idx="7">
                  <c:v>480.54999999999984</c:v>
                </c:pt>
                <c:pt idx="8">
                  <c:v>480.19999999999982</c:v>
                </c:pt>
                <c:pt idx="9">
                  <c:v>479.8499999999998</c:v>
                </c:pt>
                <c:pt idx="10">
                  <c:v>479.49999999999977</c:v>
                </c:pt>
                <c:pt idx="11">
                  <c:v>479.14999999999975</c:v>
                </c:pt>
                <c:pt idx="12">
                  <c:v>478.79999999999973</c:v>
                </c:pt>
                <c:pt idx="13">
                  <c:v>478.4499999999997</c:v>
                </c:pt>
                <c:pt idx="14">
                  <c:v>478</c:v>
                </c:pt>
                <c:pt idx="15">
                  <c:v>478.2</c:v>
                </c:pt>
                <c:pt idx="16">
                  <c:v>478.4</c:v>
                </c:pt>
                <c:pt idx="17">
                  <c:v>478.59999999999997</c:v>
                </c:pt>
                <c:pt idx="18">
                  <c:v>478.79999999999995</c:v>
                </c:pt>
                <c:pt idx="19">
                  <c:v>478.99999999999994</c:v>
                </c:pt>
                <c:pt idx="20">
                  <c:v>479</c:v>
                </c:pt>
                <c:pt idx="21">
                  <c:v>479</c:v>
                </c:pt>
                <c:pt idx="22">
                  <c:v>479</c:v>
                </c:pt>
                <c:pt idx="23">
                  <c:v>479</c:v>
                </c:pt>
                <c:pt idx="24">
                  <c:v>479</c:v>
                </c:pt>
                <c:pt idx="25">
                  <c:v>479</c:v>
                </c:pt>
                <c:pt idx="26">
                  <c:v>479</c:v>
                </c:pt>
                <c:pt idx="27">
                  <c:v>479</c:v>
                </c:pt>
                <c:pt idx="28">
                  <c:v>479</c:v>
                </c:pt>
                <c:pt idx="29">
                  <c:v>478.6</c:v>
                </c:pt>
                <c:pt idx="30">
                  <c:v>478.20000000000005</c:v>
                </c:pt>
                <c:pt idx="31">
                  <c:v>477.80000000000007</c:v>
                </c:pt>
                <c:pt idx="32">
                  <c:v>477.40000000000009</c:v>
                </c:pt>
                <c:pt idx="33">
                  <c:v>477.00000000000011</c:v>
                </c:pt>
                <c:pt idx="34">
                  <c:v>476.60000000000014</c:v>
                </c:pt>
                <c:pt idx="35">
                  <c:v>476.20000000000016</c:v>
                </c:pt>
                <c:pt idx="36">
                  <c:v>475.80000000000018</c:v>
                </c:pt>
                <c:pt idx="37">
                  <c:v>475.4000000000002</c:v>
                </c:pt>
                <c:pt idx="38">
                  <c:v>475.00000000000023</c:v>
                </c:pt>
                <c:pt idx="39">
                  <c:v>474.60000000000025</c:v>
                </c:pt>
                <c:pt idx="40">
                  <c:v>474.20000000000027</c:v>
                </c:pt>
                <c:pt idx="41">
                  <c:v>473.8000000000003</c:v>
                </c:pt>
                <c:pt idx="42">
                  <c:v>473.40000000000032</c:v>
                </c:pt>
                <c:pt idx="43">
                  <c:v>473.00000000000034</c:v>
                </c:pt>
                <c:pt idx="44">
                  <c:v>473</c:v>
                </c:pt>
                <c:pt idx="45">
                  <c:v>472.67</c:v>
                </c:pt>
                <c:pt idx="46">
                  <c:v>472.34000000000003</c:v>
                </c:pt>
                <c:pt idx="47">
                  <c:v>472.01000000000005</c:v>
                </c:pt>
                <c:pt idx="48">
                  <c:v>471.68000000000006</c:v>
                </c:pt>
                <c:pt idx="49">
                  <c:v>471.35000000000008</c:v>
                </c:pt>
                <c:pt idx="50">
                  <c:v>471.0200000000001</c:v>
                </c:pt>
                <c:pt idx="51">
                  <c:v>471</c:v>
                </c:pt>
                <c:pt idx="52">
                  <c:v>470.67</c:v>
                </c:pt>
                <c:pt idx="53">
                  <c:v>470.34000000000003</c:v>
                </c:pt>
                <c:pt idx="54">
                  <c:v>470.01000000000005</c:v>
                </c:pt>
                <c:pt idx="55">
                  <c:v>469.68000000000006</c:v>
                </c:pt>
                <c:pt idx="56">
                  <c:v>469.35000000000008</c:v>
                </c:pt>
                <c:pt idx="57">
                  <c:v>469.0200000000001</c:v>
                </c:pt>
                <c:pt idx="58">
                  <c:v>468.69000000000011</c:v>
                </c:pt>
                <c:pt idx="59">
                  <c:v>468.36000000000013</c:v>
                </c:pt>
                <c:pt idx="60">
                  <c:v>468.03000000000014</c:v>
                </c:pt>
                <c:pt idx="61">
                  <c:v>467.70000000000016</c:v>
                </c:pt>
                <c:pt idx="62">
                  <c:v>467.37000000000018</c:v>
                </c:pt>
                <c:pt idx="63">
                  <c:v>467.04000000000019</c:v>
                </c:pt>
                <c:pt idx="64">
                  <c:v>466.71000000000021</c:v>
                </c:pt>
                <c:pt idx="65">
                  <c:v>466.38000000000022</c:v>
                </c:pt>
                <c:pt idx="66">
                  <c:v>466.05000000000024</c:v>
                </c:pt>
                <c:pt idx="67">
                  <c:v>465.72000000000025</c:v>
                </c:pt>
                <c:pt idx="68">
                  <c:v>465.39000000000027</c:v>
                </c:pt>
                <c:pt idx="69">
                  <c:v>465.06000000000029</c:v>
                </c:pt>
                <c:pt idx="70">
                  <c:v>464.7300000000003</c:v>
                </c:pt>
                <c:pt idx="71">
                  <c:v>464.40000000000032</c:v>
                </c:pt>
                <c:pt idx="72">
                  <c:v>464.07000000000033</c:v>
                </c:pt>
                <c:pt idx="73">
                  <c:v>463.74000000000035</c:v>
                </c:pt>
                <c:pt idx="74">
                  <c:v>463.41000000000037</c:v>
                </c:pt>
                <c:pt idx="75">
                  <c:v>463.08000000000038</c:v>
                </c:pt>
                <c:pt idx="76">
                  <c:v>462.7500000000004</c:v>
                </c:pt>
                <c:pt idx="77">
                  <c:v>462.42000000000041</c:v>
                </c:pt>
                <c:pt idx="78">
                  <c:v>462.09000000000043</c:v>
                </c:pt>
                <c:pt idx="79">
                  <c:v>461.76000000000045</c:v>
                </c:pt>
                <c:pt idx="80">
                  <c:v>461.43000000000046</c:v>
                </c:pt>
                <c:pt idx="81">
                  <c:v>461.10000000000048</c:v>
                </c:pt>
                <c:pt idx="82">
                  <c:v>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34304"/>
        <c:axId val="157235840"/>
      </c:lineChart>
      <c:catAx>
        <c:axId val="15723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35840"/>
        <c:crosses val="autoZero"/>
        <c:auto val="1"/>
        <c:lblAlgn val="ctr"/>
        <c:lblOffset val="100"/>
        <c:noMultiLvlLbl val="0"/>
      </c:catAx>
      <c:valAx>
        <c:axId val="157235840"/>
        <c:scaling>
          <c:orientation val="minMax"/>
          <c:max val="495"/>
          <c:min val="46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57234304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transec!$A$27</c:f>
              <c:strCache>
                <c:ptCount val="1"/>
                <c:pt idx="0">
                  <c:v>Profondeur</c:v>
                </c:pt>
              </c:strCache>
            </c:strRef>
          </c:tx>
          <c:invertIfNegative val="0"/>
          <c:cat>
            <c:strRef>
              <c:f>transec!$B$26:$I$26</c:f>
              <c:strCache>
                <c:ptCount val="8"/>
                <c:pt idx="0">
                  <c:v>Sinasourouf</c:v>
                </c:pt>
                <c:pt idx="1">
                  <c:v>Akalal</c:v>
                </c:pt>
                <c:pt idx="2">
                  <c:v>Tnsamane</c:v>
                </c:pt>
                <c:pt idx="3">
                  <c:v>Imousane</c:v>
                </c:pt>
                <c:pt idx="4">
                  <c:v>Tamahénine</c:v>
                </c:pt>
                <c:pt idx="5">
                  <c:v>Guiya</c:v>
                </c:pt>
                <c:pt idx="6">
                  <c:v>Hadahada</c:v>
                </c:pt>
                <c:pt idx="7">
                  <c:v>Torguit</c:v>
                </c:pt>
              </c:strCache>
            </c:strRef>
          </c:cat>
          <c:val>
            <c:numRef>
              <c:f>transec!$B$27:$I$27</c:f>
              <c:numCache>
                <c:formatCode>General</c:formatCode>
                <c:ptCount val="8"/>
                <c:pt idx="0">
                  <c:v>11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ser>
          <c:idx val="1"/>
          <c:order val="1"/>
          <c:tx>
            <c:strRef>
              <c:f>transec!$A$28</c:f>
              <c:strCache>
                <c:ptCount val="1"/>
                <c:pt idx="0">
                  <c:v>Nbre/bues</c:v>
                </c:pt>
              </c:strCache>
            </c:strRef>
          </c:tx>
          <c:invertIfNegative val="0"/>
          <c:cat>
            <c:strRef>
              <c:f>transec!$B$26:$I$26</c:f>
              <c:strCache>
                <c:ptCount val="8"/>
                <c:pt idx="0">
                  <c:v>Sinasourouf</c:v>
                </c:pt>
                <c:pt idx="1">
                  <c:v>Akalal</c:v>
                </c:pt>
                <c:pt idx="2">
                  <c:v>Tnsamane</c:v>
                </c:pt>
                <c:pt idx="3">
                  <c:v>Imousane</c:v>
                </c:pt>
                <c:pt idx="4">
                  <c:v>Tamahénine</c:v>
                </c:pt>
                <c:pt idx="5">
                  <c:v>Guiya</c:v>
                </c:pt>
                <c:pt idx="6">
                  <c:v>Hadahada</c:v>
                </c:pt>
                <c:pt idx="7">
                  <c:v>Torguit</c:v>
                </c:pt>
              </c:strCache>
            </c:strRef>
          </c:cat>
          <c:val>
            <c:numRef>
              <c:f>transec!$B$28:$I$28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transec!$A$29</c:f>
              <c:strCache>
                <c:ptCount val="1"/>
                <c:pt idx="0">
                  <c:v>altitude</c:v>
                </c:pt>
              </c:strCache>
            </c:strRef>
          </c:tx>
          <c:invertIfNegative val="0"/>
          <c:cat>
            <c:strRef>
              <c:f>transec!$B$26:$I$26</c:f>
              <c:strCache>
                <c:ptCount val="8"/>
                <c:pt idx="0">
                  <c:v>Sinasourouf</c:v>
                </c:pt>
                <c:pt idx="1">
                  <c:v>Akalal</c:v>
                </c:pt>
                <c:pt idx="2">
                  <c:v>Tnsamane</c:v>
                </c:pt>
                <c:pt idx="3">
                  <c:v>Imousane</c:v>
                </c:pt>
                <c:pt idx="4">
                  <c:v>Tamahénine</c:v>
                </c:pt>
                <c:pt idx="5">
                  <c:v>Guiya</c:v>
                </c:pt>
                <c:pt idx="6">
                  <c:v>Hadahada</c:v>
                </c:pt>
                <c:pt idx="7">
                  <c:v>Torguit</c:v>
                </c:pt>
              </c:strCache>
            </c:strRef>
          </c:cat>
          <c:val>
            <c:numRef>
              <c:f>transec!$B$29:$I$29</c:f>
              <c:numCache>
                <c:formatCode>General</c:formatCode>
                <c:ptCount val="8"/>
                <c:pt idx="0">
                  <c:v>494</c:v>
                </c:pt>
                <c:pt idx="1">
                  <c:v>490</c:v>
                </c:pt>
                <c:pt idx="2">
                  <c:v>487</c:v>
                </c:pt>
                <c:pt idx="3">
                  <c:v>486</c:v>
                </c:pt>
                <c:pt idx="4">
                  <c:v>485</c:v>
                </c:pt>
                <c:pt idx="5">
                  <c:v>480</c:v>
                </c:pt>
                <c:pt idx="6">
                  <c:v>477</c:v>
                </c:pt>
                <c:pt idx="7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093056"/>
        <c:axId val="156094848"/>
      </c:barChart>
      <c:catAx>
        <c:axId val="15609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094848"/>
        <c:crosses val="autoZero"/>
        <c:auto val="1"/>
        <c:lblAlgn val="ctr"/>
        <c:lblOffset val="100"/>
        <c:noMultiLvlLbl val="0"/>
      </c:catAx>
      <c:valAx>
        <c:axId val="15609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09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30</xdr:row>
      <xdr:rowOff>161925</xdr:rowOff>
    </xdr:from>
    <xdr:to>
      <xdr:col>5</xdr:col>
      <xdr:colOff>733426</xdr:colOff>
      <xdr:row>48</xdr:row>
      <xdr:rowOff>133351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2</xdr:row>
      <xdr:rowOff>57150</xdr:rowOff>
    </xdr:from>
    <xdr:to>
      <xdr:col>9</xdr:col>
      <xdr:colOff>666750</xdr:colOff>
      <xdr:row>16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425824</xdr:colOff>
      <xdr:row>9</xdr:row>
      <xdr:rowOff>168090</xdr:rowOff>
    </xdr:from>
    <xdr:to>
      <xdr:col>42</xdr:col>
      <xdr:colOff>257736</xdr:colOff>
      <xdr:row>21</xdr:row>
      <xdr:rowOff>56030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851648</xdr:colOff>
      <xdr:row>15</xdr:row>
      <xdr:rowOff>100853</xdr:rowOff>
    </xdr:from>
    <xdr:ext cx="897746" cy="264560"/>
    <xdr:sp macro="" textlink="">
      <xdr:nvSpPr>
        <xdr:cNvPr id="3" name="ZoneTexte 2"/>
        <xdr:cNvSpPr txBox="1"/>
      </xdr:nvSpPr>
      <xdr:spPr>
        <a:xfrm>
          <a:off x="851648" y="2958353"/>
          <a:ext cx="897746" cy="264560"/>
        </a:xfrm>
        <a:prstGeom prst="rect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1">
              <a:solidFill>
                <a:schemeClr val="accent3">
                  <a:lumMod val="50000"/>
                </a:schemeClr>
              </a:solidFill>
            </a:rPr>
            <a:t>Senasserouf</a:t>
          </a:r>
        </a:p>
      </xdr:txBody>
    </xdr:sp>
    <xdr:clientData/>
  </xdr:oneCellAnchor>
  <xdr:twoCellAnchor>
    <xdr:from>
      <xdr:col>19</xdr:col>
      <xdr:colOff>279026</xdr:colOff>
      <xdr:row>12</xdr:row>
      <xdr:rowOff>112617</xdr:rowOff>
    </xdr:from>
    <xdr:to>
      <xdr:col>22</xdr:col>
      <xdr:colOff>387162</xdr:colOff>
      <xdr:row>13</xdr:row>
      <xdr:rowOff>157441</xdr:rowOff>
    </xdr:to>
    <xdr:sp macro="" textlink="">
      <xdr:nvSpPr>
        <xdr:cNvPr id="4" name="ZoneTexte 1"/>
        <xdr:cNvSpPr txBox="1"/>
      </xdr:nvSpPr>
      <xdr:spPr>
        <a:xfrm>
          <a:off x="6733614" y="2398617"/>
          <a:ext cx="1206313" cy="235324"/>
        </a:xfrm>
        <a:prstGeom prst="rect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Hadahada</a:t>
          </a:r>
        </a:p>
      </xdr:txBody>
    </xdr:sp>
    <xdr:clientData/>
  </xdr:twoCellAnchor>
  <xdr:twoCellAnchor>
    <xdr:from>
      <xdr:col>12</xdr:col>
      <xdr:colOff>263337</xdr:colOff>
      <xdr:row>29</xdr:row>
      <xdr:rowOff>34738</xdr:rowOff>
    </xdr:from>
    <xdr:to>
      <xdr:col>25</xdr:col>
      <xdr:colOff>184896</xdr:colOff>
      <xdr:row>43</xdr:row>
      <xdr:rowOff>189379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0.10753</cdr:x>
      <cdr:y>0.2065</cdr:y>
    </cdr:from>
    <cdr:to>
      <cdr:x>0.19805</cdr:x>
      <cdr:y>0.3282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76108" y="448923"/>
          <a:ext cx="1242587" cy="2645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Akalel</a:t>
          </a:r>
        </a:p>
      </cdr:txBody>
    </cdr:sp>
  </cdr:relSizeAnchor>
  <cdr:relSizeAnchor xmlns:cdr="http://schemas.openxmlformats.org/drawingml/2006/chartDrawing">
    <cdr:from>
      <cdr:x>0.19994</cdr:x>
      <cdr:y>0.00726</cdr:y>
    </cdr:from>
    <cdr:to>
      <cdr:x>0.2702</cdr:x>
      <cdr:y>0.21807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765066" y="15786"/>
          <a:ext cx="971677" cy="458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3">
                  <a:lumMod val="50000"/>
                </a:schemeClr>
              </a:solidFill>
            </a:rPr>
            <a:t>Tanssamane</a:t>
          </a:r>
        </a:p>
        <a:p xmlns:a="http://schemas.openxmlformats.org/drawingml/2006/main"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Korey</a:t>
          </a:r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 Futu</a:t>
          </a:r>
          <a:endParaRPr lang="fr-FR" sz="1100" b="1">
            <a:solidFill>
              <a:schemeClr val="accent3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0.27081</cdr:x>
      <cdr:y>0.00541</cdr:y>
    </cdr:from>
    <cdr:to>
      <cdr:x>0.35091</cdr:x>
      <cdr:y>0.21622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745197" y="11761"/>
          <a:ext cx="1107762" cy="458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Imusan</a:t>
          </a:r>
        </a:p>
        <a:p xmlns:a="http://schemas.openxmlformats.org/drawingml/2006/main"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Bandan Ifirgan</a:t>
          </a:r>
        </a:p>
      </cdr:txBody>
    </cdr:sp>
  </cdr:relSizeAnchor>
  <cdr:relSizeAnchor xmlns:cdr="http://schemas.openxmlformats.org/drawingml/2006/chartDrawing">
    <cdr:from>
      <cdr:x>0.3546</cdr:x>
      <cdr:y>0.0059</cdr:y>
    </cdr:from>
    <cdr:to>
      <cdr:x>0.39983</cdr:x>
      <cdr:y>0.2167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904008" y="12823"/>
          <a:ext cx="625519" cy="45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Tama Henen</a:t>
          </a:r>
        </a:p>
      </cdr:txBody>
    </cdr:sp>
  </cdr:relSizeAnchor>
  <cdr:relSizeAnchor xmlns:cdr="http://schemas.openxmlformats.org/drawingml/2006/chartDrawing">
    <cdr:from>
      <cdr:x>0.40431</cdr:x>
      <cdr:y>0.09681</cdr:y>
    </cdr:from>
    <cdr:to>
      <cdr:x>0.51983</cdr:x>
      <cdr:y>0.22449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255558" y="200585"/>
          <a:ext cx="150158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Ghyia</a:t>
          </a:r>
        </a:p>
      </cdr:txBody>
    </cdr:sp>
  </cdr:relSizeAnchor>
  <cdr:relSizeAnchor xmlns:cdr="http://schemas.openxmlformats.org/drawingml/2006/chartDrawing">
    <cdr:from>
      <cdr:x>0.54828</cdr:x>
      <cdr:y>0.31116</cdr:y>
    </cdr:from>
    <cdr:to>
      <cdr:x>0.82069</cdr:x>
      <cdr:y>0.43884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7126940" y="644711"/>
          <a:ext cx="354105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Tirgit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rryl" refreshedDate="42251.43751747685" createdVersion="4" refreshedVersion="4" minRefreshableVersion="3" recordCount="12">
  <cacheSource type="worksheet">
    <worksheetSource name="Tableau5"/>
  </cacheSource>
  <cacheFields count="14">
    <cacheField name="Quartiers" numFmtId="0">
      <sharedItems count="12">
        <s v="Ebrouk"/>
        <s v="Sinassourouf"/>
        <s v="Jardin de l'agriculture"/>
        <s v="Akalel"/>
        <s v="Kouzara"/>
        <s v="Tansamane"/>
        <s v="Korey Futu et Imusan"/>
        <s v="Bandan Ifirgan"/>
        <s v="Tama Henen"/>
        <s v="Ghyia"/>
        <s v="Hadahada"/>
        <s v="Tirgit"/>
      </sharedItems>
    </cacheField>
    <cacheField name="nombre de jardin" numFmtId="165">
      <sharedItems containsSemiMixedTypes="0" containsString="0" containsNumber="1" containsInteger="1" minValue="0" maxValue="71"/>
    </cacheField>
    <cacheField name="Surface totale (ha)" numFmtId="165">
      <sharedItems containsSemiMixedTypes="0" containsString="0" containsNumber="1" minValue="3.2" maxValue="18"/>
    </cacheField>
    <cacheField name="% d'utilisation" numFmtId="165">
      <sharedItems containsSemiMixedTypes="0" containsString="0" containsNumber="1" containsInteger="1" minValue="0" maxValue="80"/>
    </cacheField>
    <cacheField name="Surface cultivée (ha)" numFmtId="164">
      <sharedItems containsSemiMixedTypes="0" containsString="0" containsNumber="1" minValue="0" maxValue="9"/>
    </cacheField>
    <cacheField name="Surface de maraîchage / nbr de jardins" numFmtId="0">
      <sharedItems count="8">
        <s v="1,7 / 4"/>
        <s v="0,9 / 6"/>
        <s v="0 / 0"/>
        <s v="2,5 / 13"/>
        <s v="1,1 / 8"/>
        <s v="0,2 / 2"/>
        <s v="0 / 0 "/>
        <s v="0,8 / 10 "/>
      </sharedItems>
    </cacheField>
    <cacheField name="surface moyenne de jardin (ha)" numFmtId="43">
      <sharedItems containsSemiMixedTypes="0" containsString="0" containsNumber="1" minValue="0" maxValue="4.1500000000000004"/>
    </cacheField>
    <cacheField name="nbr de dattier" numFmtId="165">
      <sharedItems containsString="0" containsBlank="1" containsNumber="1" containsInteger="1" minValue="17" maxValue="690"/>
    </cacheField>
    <cacheField name="dattier par ha cultivé" numFmtId="165">
      <sharedItems containsSemiMixedTypes="0" containsString="0" containsNumber="1" minValue="0" maxValue="95.172413793103445"/>
    </cacheField>
    <cacheField name="Toponymie" numFmtId="0">
      <sharedItems containsBlank="1"/>
    </cacheField>
    <cacheField name="Population" numFmtId="0">
      <sharedItems containsBlank="1"/>
    </cacheField>
    <cacheField name="Activités principale" numFmtId="0">
      <sharedItems containsBlank="1"/>
    </cacheField>
    <cacheField name="Coopérative" numFmtId="0">
      <sharedItems containsBlank="1"/>
    </cacheField>
    <cacheField name="Epoque" numFmtId="0">
      <sharedItems containsSemiMixedTypes="0" containsString="0" containsNumber="1" containsInteger="1" minValue="1900" maxValue="19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n v="34"/>
    <n v="11.7"/>
    <n v="10"/>
    <n v="1.17"/>
    <x v="0"/>
    <n v="0.34411764705882353"/>
    <n v="17"/>
    <n v="14.529914529914532"/>
    <m/>
    <s v="Ighawellen"/>
    <s v="maraîchage"/>
    <m/>
    <n v="1980"/>
  </r>
  <r>
    <x v="1"/>
    <n v="21"/>
    <n v="9"/>
    <n v="25"/>
    <n v="2.25"/>
    <x v="1"/>
    <n v="0.42857142857142855"/>
    <n v="30"/>
    <n v="13.333333333333334"/>
    <s v="pour les chérifs"/>
    <s v="Isherifen"/>
    <s v="maraîchage"/>
    <s v="Yarda"/>
    <n v="1960"/>
  </r>
  <r>
    <x v="2"/>
    <n v="1"/>
    <n v="4.1500000000000004"/>
    <n v="15"/>
    <n v="0.62250000000000005"/>
    <x v="2"/>
    <n v="4.1500000000000004"/>
    <n v="25"/>
    <n v="40.160642570281119"/>
    <m/>
    <m/>
    <m/>
    <m/>
    <n v="1960"/>
  </r>
  <r>
    <x v="3"/>
    <n v="58"/>
    <n v="18"/>
    <n v="30"/>
    <n v="5.3999999999999995"/>
    <x v="3"/>
    <n v="0.31034482758620691"/>
    <n v="50"/>
    <n v="9.2592592592592595"/>
    <m/>
    <s v="Inussufan"/>
    <s v="maraîchage"/>
    <s v=" Akalel"/>
    <n v="1900"/>
  </r>
  <r>
    <x v="4"/>
    <n v="0"/>
    <n v="10.8"/>
    <n v="0"/>
    <n v="0"/>
    <x v="2"/>
    <n v="0"/>
    <m/>
    <n v="0"/>
    <s v="grande cour / grand mur"/>
    <s v="Inemegrawen"/>
    <s v="abandonné"/>
    <m/>
    <n v="1900"/>
  </r>
  <r>
    <x v="5"/>
    <n v="34"/>
    <n v="8"/>
    <n v="30"/>
    <n v="2.4"/>
    <x v="4"/>
    <n v="0.23529411764705882"/>
    <n v="120"/>
    <n v="50"/>
    <s v=" abreuvoir"/>
    <s v="Inemegrawen"/>
    <s v="jeunes dattiers, maraîchage"/>
    <s v="Akourkoukoye, Talharma "/>
    <n v="1960"/>
  </r>
  <r>
    <x v="6"/>
    <n v="22"/>
    <n v="4.5999999999999996"/>
    <n v="40"/>
    <n v="1.8399999999999999"/>
    <x v="5"/>
    <n v="0.20909090909090908"/>
    <n v="120"/>
    <n v="65.217391304347828"/>
    <s v="eau salée / mauvaise"/>
    <m/>
    <s v="jeunes dattiers, maraîchage"/>
    <m/>
    <n v="1900"/>
  </r>
  <r>
    <x v="7"/>
    <n v="25"/>
    <n v="4.8"/>
    <n v="80"/>
    <n v="3.84"/>
    <x v="5"/>
    <n v="0.192"/>
    <n v="350"/>
    <n v="91.145833333333343"/>
    <s v="le jardin de derrière"/>
    <s v="Imesdraghen"/>
    <s v="grands dattiers"/>
    <m/>
    <n v="1960"/>
  </r>
  <r>
    <x v="8"/>
    <n v="14"/>
    <n v="3.2"/>
    <n v="30"/>
    <n v="0.96"/>
    <x v="6"/>
    <n v="0.22857142857142859"/>
    <n v="50"/>
    <n v="52.083333333333336"/>
    <m/>
    <s v="Imesdraghen"/>
    <s v="presque abandonné"/>
    <s v="Akourkoukoye"/>
    <n v="1900"/>
  </r>
  <r>
    <x v="9"/>
    <n v="71"/>
    <n v="15"/>
    <n v="60"/>
    <n v="9"/>
    <x v="7"/>
    <n v="0.21126760563380281"/>
    <n v="600"/>
    <n v="66.666666666666671"/>
    <m/>
    <s v="Inussufan"/>
    <s v="grands dattiers, maraîchage"/>
    <s v="Tangal "/>
    <n v="1900"/>
  </r>
  <r>
    <x v="10"/>
    <n v="38"/>
    <n v="13.6"/>
    <n v="40"/>
    <n v="5.44"/>
    <x v="6"/>
    <n v="0.35789473684210527"/>
    <n v="310"/>
    <n v="56.985294117647058"/>
    <s v="joindre"/>
    <s v="Inussufan"/>
    <s v="jeunes et grands dattiers, maraîchage"/>
    <s v="Tangal"/>
    <n v="1980"/>
  </r>
  <r>
    <x v="11"/>
    <n v="41"/>
    <n v="14.5"/>
    <n v="50"/>
    <n v="7.25"/>
    <x v="6"/>
    <n v="0.35365853658536583"/>
    <n v="690"/>
    <n v="95.172413793103445"/>
    <m/>
    <s v="Igdalen Kel Tofey"/>
    <s v="jeunes et grands dattiers"/>
    <m/>
    <n v="19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7">
  <location ref="B18:D29" firstHeaderRow="0" firstDataRow="1" firstDataCol="1"/>
  <pivotFields count="14">
    <pivotField axis="axisRow" showAll="0" sortType="descending">
      <items count="13">
        <item x="3"/>
        <item x="7"/>
        <item x="0"/>
        <item x="9"/>
        <item x="10"/>
        <item h="1" x="2"/>
        <item x="6"/>
        <item h="1" x="4"/>
        <item x="1"/>
        <item x="8"/>
        <item x="5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5" showAll="0"/>
    <pivotField numFmtId="165" showAll="0"/>
    <pivotField numFmtId="165" showAll="0"/>
    <pivotField numFmtId="164" showAll="0"/>
    <pivotField showAll="0">
      <items count="9">
        <item x="2"/>
        <item x="6"/>
        <item x="5"/>
        <item x="7"/>
        <item x="1"/>
        <item x="4"/>
        <item x="0"/>
        <item x="3"/>
        <item t="default"/>
      </items>
    </pivotField>
    <pivotField dataField="1" numFmtId="43" showAll="0"/>
    <pivotField showAll="0"/>
    <pivotField numFmtId="165" showAll="0"/>
    <pivotField showAll="0"/>
    <pivotField showAll="0"/>
    <pivotField showAll="0"/>
    <pivotField showAll="0"/>
    <pivotField showAll="0"/>
  </pivotFields>
  <rowFields count="1">
    <field x="0"/>
  </rowFields>
  <rowItems count="11">
    <i>
      <x v="3"/>
    </i>
    <i>
      <x/>
    </i>
    <i>
      <x v="11"/>
    </i>
    <i>
      <x v="4"/>
    </i>
    <i>
      <x v="10"/>
    </i>
    <i>
      <x v="2"/>
    </i>
    <i>
      <x v="1"/>
    </i>
    <i>
      <x v="6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ombre de jardin" fld="1" baseField="0" baseItem="0"/>
    <dataField name="Somme de surface moyenne de jardin (ha)" fld="6" baseField="0" baseItem="0"/>
  </dataFields>
  <formats count="1">
    <format dxfId="6">
      <pivotArea outline="0" collapsedLevelsAreSubtotals="1" fieldPosition="0"/>
    </format>
  </formats>
  <chartFormats count="6">
    <chartFormat chart="4" format="3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3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au5" displayName="Tableau5" ref="B2:O14" totalsRowShown="0">
  <autoFilter ref="B2:O14"/>
  <tableColumns count="14">
    <tableColumn id="1" name="Quartiers"/>
    <tableColumn id="2" name="nombre de jardin" dataDxfId="5" dataCellStyle="Milliers"/>
    <tableColumn id="3" name="Surface totale (ha)" dataDxfId="4" dataCellStyle="Milliers"/>
    <tableColumn id="4" name="% d'utilisation" dataDxfId="3" dataCellStyle="Milliers"/>
    <tableColumn id="5" name="Surface cultivée (ha)" dataDxfId="2" dataCellStyle="Milliers">
      <calculatedColumnFormula>Tableau5[[#This Row],[% d''utilisation]]/100*Tableau5[[#This Row],[Surface totale (ha)]]</calculatedColumnFormula>
    </tableColumn>
    <tableColumn id="6" name="Surface de maraîchage / nbr de jardins"/>
    <tableColumn id="7" name="surface moyenne de jardin (ha)" dataCellStyle="Milliers">
      <calculatedColumnFormula>Tableau5[[#This Row],[Surface totale (ha)]]/Tableau5[[#This Row],[nombre de jardin]]</calculatedColumnFormula>
    </tableColumn>
    <tableColumn id="8" name="nbr de dattier" dataDxfId="1" dataCellStyle="Milliers"/>
    <tableColumn id="9" name="dattier par ha cultivé" dataDxfId="0" dataCellStyle="Milliers">
      <calculatedColumnFormula>Tableau5[[#This Row],[nbr de dattier]]/Tableau5[[#This Row],[Surface cultivée (ha)]]</calculatedColumnFormula>
    </tableColumn>
    <tableColumn id="10" name="Toponymie"/>
    <tableColumn id="11" name="Population"/>
    <tableColumn id="12" name="Activités principale"/>
    <tableColumn id="13" name="Coopérative"/>
    <tableColumn id="14" name="Epoqu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topLeftCell="B1" zoomScaleNormal="100" workbookViewId="0">
      <selection activeCell="I27" sqref="I27"/>
    </sheetView>
  </sheetViews>
  <sheetFormatPr baseColWidth="10" defaultRowHeight="15" x14ac:dyDescent="0.25"/>
  <cols>
    <col min="1" max="1" width="2.28515625" customWidth="1"/>
    <col min="2" max="2" width="21" customWidth="1"/>
    <col min="3" max="3" width="26.5703125" customWidth="1"/>
    <col min="4" max="4" width="17.28515625" customWidth="1"/>
    <col min="5" max="5" width="12" customWidth="1"/>
    <col min="6" max="6" width="11.5703125" customWidth="1"/>
    <col min="7" max="11" width="12" customWidth="1"/>
    <col min="12" max="12" width="14" customWidth="1"/>
    <col min="13" max="13" width="39.140625" customWidth="1"/>
    <col min="14" max="14" width="26.5703125" customWidth="1"/>
    <col min="15" max="15" width="39.140625" bestFit="1" customWidth="1"/>
    <col min="16" max="16" width="26.5703125" bestFit="1" customWidth="1"/>
    <col min="17" max="17" width="39.140625" bestFit="1" customWidth="1"/>
    <col min="18" max="18" width="26.5703125" bestFit="1" customWidth="1"/>
    <col min="19" max="19" width="39.140625" bestFit="1" customWidth="1"/>
    <col min="20" max="20" width="26.5703125" bestFit="1" customWidth="1"/>
    <col min="21" max="21" width="45.5703125" bestFit="1" customWidth="1"/>
    <col min="22" max="22" width="33" bestFit="1" customWidth="1"/>
  </cols>
  <sheetData>
    <row r="2" spans="2:15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31</v>
      </c>
      <c r="L2" t="s">
        <v>32</v>
      </c>
      <c r="M2" t="s">
        <v>33</v>
      </c>
      <c r="N2" t="s">
        <v>34</v>
      </c>
      <c r="O2" t="s">
        <v>35</v>
      </c>
    </row>
    <row r="3" spans="2:15" x14ac:dyDescent="0.25">
      <c r="B3" t="s">
        <v>9</v>
      </c>
      <c r="C3" s="5">
        <v>34</v>
      </c>
      <c r="D3" s="5">
        <v>11.7</v>
      </c>
      <c r="E3" s="5">
        <v>10</v>
      </c>
      <c r="F3" s="4">
        <f>Tableau5[[#This Row],[% d''utilisation]]/100*Tableau5[[#This Row],[Surface totale (ha)]]</f>
        <v>1.17</v>
      </c>
      <c r="G3" t="s">
        <v>10</v>
      </c>
      <c r="H3" s="3">
        <f>Tableau5[[#This Row],[Surface totale (ha)]]/Tableau5[[#This Row],[nombre de jardin]]</f>
        <v>0.34411764705882353</v>
      </c>
      <c r="I3" s="5">
        <v>17</v>
      </c>
      <c r="J3" s="5">
        <f>Tableau5[[#This Row],[nbr de dattier]]/Tableau5[[#This Row],[Surface cultivée (ha)]]</f>
        <v>14.529914529914532</v>
      </c>
      <c r="L3" t="s">
        <v>36</v>
      </c>
      <c r="M3" t="s">
        <v>37</v>
      </c>
      <c r="O3">
        <v>1980</v>
      </c>
    </row>
    <row r="4" spans="2:15" x14ac:dyDescent="0.25">
      <c r="B4" t="s">
        <v>11</v>
      </c>
      <c r="C4" s="5">
        <v>21</v>
      </c>
      <c r="D4" s="5">
        <v>9</v>
      </c>
      <c r="E4" s="5">
        <v>25</v>
      </c>
      <c r="F4" s="4">
        <f>Tableau5[[#This Row],[% d''utilisation]]/100*Tableau5[[#This Row],[Surface totale (ha)]]</f>
        <v>2.25</v>
      </c>
      <c r="G4" t="s">
        <v>12</v>
      </c>
      <c r="H4" s="3">
        <f>Tableau5[[#This Row],[Surface totale (ha)]]/Tableau5[[#This Row],[nombre de jardin]]</f>
        <v>0.42857142857142855</v>
      </c>
      <c r="I4" s="5">
        <v>30</v>
      </c>
      <c r="J4" s="5">
        <f>Tableau5[[#This Row],[nbr de dattier]]/Tableau5[[#This Row],[Surface cultivée (ha)]]</f>
        <v>13.333333333333334</v>
      </c>
      <c r="K4" t="s">
        <v>38</v>
      </c>
      <c r="L4" t="s">
        <v>39</v>
      </c>
      <c r="M4" t="s">
        <v>37</v>
      </c>
      <c r="N4" t="s">
        <v>40</v>
      </c>
      <c r="O4">
        <v>1960</v>
      </c>
    </row>
    <row r="5" spans="2:15" x14ac:dyDescent="0.25">
      <c r="B5" t="s">
        <v>13</v>
      </c>
      <c r="C5" s="5">
        <v>1</v>
      </c>
      <c r="D5" s="5">
        <v>4.1500000000000004</v>
      </c>
      <c r="E5" s="5">
        <v>15</v>
      </c>
      <c r="F5" s="4">
        <f>Tableau5[[#This Row],[% d''utilisation]]/100*Tableau5[[#This Row],[Surface totale (ha)]]</f>
        <v>0.62250000000000005</v>
      </c>
      <c r="G5" t="s">
        <v>14</v>
      </c>
      <c r="H5" s="3">
        <f>Tableau5[[#This Row],[Surface totale (ha)]]/Tableau5[[#This Row],[nombre de jardin]]</f>
        <v>4.1500000000000004</v>
      </c>
      <c r="I5" s="5">
        <v>25</v>
      </c>
      <c r="J5" s="5">
        <f>Tableau5[[#This Row],[nbr de dattier]]/Tableau5[[#This Row],[Surface cultivée (ha)]]</f>
        <v>40.160642570281119</v>
      </c>
      <c r="O5">
        <v>1960</v>
      </c>
    </row>
    <row r="6" spans="2:15" x14ac:dyDescent="0.25">
      <c r="B6" t="s">
        <v>15</v>
      </c>
      <c r="C6" s="5">
        <v>58</v>
      </c>
      <c r="D6" s="5">
        <v>18</v>
      </c>
      <c r="E6" s="5">
        <v>30</v>
      </c>
      <c r="F6" s="4">
        <f>Tableau5[[#This Row],[% d''utilisation]]/100*Tableau5[[#This Row],[Surface totale (ha)]]</f>
        <v>5.3999999999999995</v>
      </c>
      <c r="G6" t="s">
        <v>16</v>
      </c>
      <c r="H6" s="3">
        <f>Tableau5[[#This Row],[Surface totale (ha)]]/Tableau5[[#This Row],[nombre de jardin]]</f>
        <v>0.31034482758620691</v>
      </c>
      <c r="I6" s="5">
        <v>50</v>
      </c>
      <c r="J6" s="5">
        <f>Tableau5[[#This Row],[nbr de dattier]]/Tableau5[[#This Row],[Surface cultivée (ha)]]</f>
        <v>9.2592592592592595</v>
      </c>
      <c r="L6" t="s">
        <v>41</v>
      </c>
      <c r="M6" t="s">
        <v>37</v>
      </c>
      <c r="N6" t="s">
        <v>42</v>
      </c>
      <c r="O6">
        <v>1900</v>
      </c>
    </row>
    <row r="7" spans="2:15" x14ac:dyDescent="0.25">
      <c r="B7" t="s">
        <v>17</v>
      </c>
      <c r="C7" s="5">
        <v>0</v>
      </c>
      <c r="D7" s="5">
        <v>10.8</v>
      </c>
      <c r="E7" s="5">
        <v>0</v>
      </c>
      <c r="F7" s="4">
        <f>Tableau5[[#This Row],[% d''utilisation]]/100*Tableau5[[#This Row],[Surface totale (ha)]]</f>
        <v>0</v>
      </c>
      <c r="G7" t="s">
        <v>14</v>
      </c>
      <c r="H7" s="3">
        <v>0</v>
      </c>
      <c r="I7" s="5"/>
      <c r="J7" s="5">
        <v>0</v>
      </c>
      <c r="K7" t="s">
        <v>43</v>
      </c>
      <c r="L7" t="s">
        <v>44</v>
      </c>
      <c r="M7" t="s">
        <v>45</v>
      </c>
      <c r="O7">
        <v>1900</v>
      </c>
    </row>
    <row r="8" spans="2:15" x14ac:dyDescent="0.25">
      <c r="B8" t="s">
        <v>18</v>
      </c>
      <c r="C8" s="5">
        <v>34</v>
      </c>
      <c r="D8" s="5">
        <v>8</v>
      </c>
      <c r="E8" s="5">
        <v>30</v>
      </c>
      <c r="F8" s="4">
        <f>Tableau5[[#This Row],[% d''utilisation]]/100*Tableau5[[#This Row],[Surface totale (ha)]]</f>
        <v>2.4</v>
      </c>
      <c r="G8" t="s">
        <v>19</v>
      </c>
      <c r="H8" s="3">
        <f>Tableau5[[#This Row],[Surface totale (ha)]]/Tableau5[[#This Row],[nombre de jardin]]</f>
        <v>0.23529411764705882</v>
      </c>
      <c r="I8" s="5">
        <v>120</v>
      </c>
      <c r="J8" s="5">
        <f>Tableau5[[#This Row],[nbr de dattier]]/Tableau5[[#This Row],[Surface cultivée (ha)]]</f>
        <v>50</v>
      </c>
      <c r="K8" t="s">
        <v>46</v>
      </c>
      <c r="L8" t="s">
        <v>44</v>
      </c>
      <c r="M8" t="s">
        <v>47</v>
      </c>
      <c r="N8" t="s">
        <v>60</v>
      </c>
      <c r="O8">
        <v>1960</v>
      </c>
    </row>
    <row r="9" spans="2:15" x14ac:dyDescent="0.25">
      <c r="B9" t="s">
        <v>20</v>
      </c>
      <c r="C9" s="5">
        <v>22</v>
      </c>
      <c r="D9" s="5">
        <v>4.5999999999999996</v>
      </c>
      <c r="E9" s="5">
        <v>40</v>
      </c>
      <c r="F9" s="4">
        <f>Tableau5[[#This Row],[% d''utilisation]]/100*Tableau5[[#This Row],[Surface totale (ha)]]</f>
        <v>1.8399999999999999</v>
      </c>
      <c r="G9" t="s">
        <v>21</v>
      </c>
      <c r="H9" s="3">
        <f>Tableau5[[#This Row],[Surface totale (ha)]]/Tableau5[[#This Row],[nombre de jardin]]</f>
        <v>0.20909090909090908</v>
      </c>
      <c r="I9" s="5">
        <v>120</v>
      </c>
      <c r="J9" s="5">
        <f>Tableau5[[#This Row],[nbr de dattier]]/Tableau5[[#This Row],[Surface cultivée (ha)]]</f>
        <v>65.217391304347828</v>
      </c>
      <c r="K9" t="s">
        <v>48</v>
      </c>
      <c r="M9" t="s">
        <v>47</v>
      </c>
      <c r="O9">
        <v>1900</v>
      </c>
    </row>
    <row r="10" spans="2:15" x14ac:dyDescent="0.25">
      <c r="B10" t="s">
        <v>22</v>
      </c>
      <c r="C10" s="5">
        <v>25</v>
      </c>
      <c r="D10" s="5">
        <v>4.8</v>
      </c>
      <c r="E10" s="5">
        <v>80</v>
      </c>
      <c r="F10" s="4">
        <f>Tableau5[[#This Row],[% d''utilisation]]/100*Tableau5[[#This Row],[Surface totale (ha)]]</f>
        <v>3.84</v>
      </c>
      <c r="G10" t="s">
        <v>21</v>
      </c>
      <c r="H10" s="3">
        <f>Tableau5[[#This Row],[Surface totale (ha)]]/Tableau5[[#This Row],[nombre de jardin]]</f>
        <v>0.192</v>
      </c>
      <c r="I10" s="5">
        <v>350</v>
      </c>
      <c r="J10" s="5">
        <f>Tableau5[[#This Row],[nbr de dattier]]/Tableau5[[#This Row],[Surface cultivée (ha)]]</f>
        <v>91.145833333333343</v>
      </c>
      <c r="K10" t="s">
        <v>50</v>
      </c>
      <c r="L10" t="s">
        <v>49</v>
      </c>
      <c r="M10" t="s">
        <v>51</v>
      </c>
      <c r="O10">
        <v>1960</v>
      </c>
    </row>
    <row r="11" spans="2:15" x14ac:dyDescent="0.25">
      <c r="B11" t="s">
        <v>23</v>
      </c>
      <c r="C11" s="5">
        <v>14</v>
      </c>
      <c r="D11" s="5">
        <v>3.2</v>
      </c>
      <c r="E11" s="5">
        <v>30</v>
      </c>
      <c r="F11" s="4">
        <f>Tableau5[[#This Row],[% d''utilisation]]/100*Tableau5[[#This Row],[Surface totale (ha)]]</f>
        <v>0.96</v>
      </c>
      <c r="G11" t="s">
        <v>24</v>
      </c>
      <c r="H11" s="3">
        <f>Tableau5[[#This Row],[Surface totale (ha)]]/Tableau5[[#This Row],[nombre de jardin]]</f>
        <v>0.22857142857142859</v>
      </c>
      <c r="I11" s="5">
        <v>50</v>
      </c>
      <c r="J11" s="5">
        <f>Tableau5[[#This Row],[nbr de dattier]]/Tableau5[[#This Row],[Surface cultivée (ha)]]</f>
        <v>52.083333333333336</v>
      </c>
      <c r="L11" t="s">
        <v>49</v>
      </c>
      <c r="M11" t="s">
        <v>52</v>
      </c>
      <c r="N11" t="s">
        <v>53</v>
      </c>
      <c r="O11">
        <v>1900</v>
      </c>
    </row>
    <row r="12" spans="2:15" x14ac:dyDescent="0.25">
      <c r="B12" t="s">
        <v>25</v>
      </c>
      <c r="C12" s="5">
        <v>71</v>
      </c>
      <c r="D12" s="5">
        <v>15</v>
      </c>
      <c r="E12" s="5">
        <v>60</v>
      </c>
      <c r="F12" s="4">
        <f>Tableau5[[#This Row],[% d''utilisation]]/100*Tableau5[[#This Row],[Surface totale (ha)]]</f>
        <v>9</v>
      </c>
      <c r="G12" t="s">
        <v>26</v>
      </c>
      <c r="H12" s="3">
        <f>Tableau5[[#This Row],[Surface totale (ha)]]/Tableau5[[#This Row],[nombre de jardin]]</f>
        <v>0.21126760563380281</v>
      </c>
      <c r="I12" s="5">
        <v>600</v>
      </c>
      <c r="J12" s="5">
        <f>Tableau5[[#This Row],[nbr de dattier]]/Tableau5[[#This Row],[Surface cultivée (ha)]]</f>
        <v>66.666666666666671</v>
      </c>
      <c r="L12" t="s">
        <v>41</v>
      </c>
      <c r="M12" t="s">
        <v>54</v>
      </c>
      <c r="N12" t="s">
        <v>61</v>
      </c>
      <c r="O12">
        <v>1900</v>
      </c>
    </row>
    <row r="13" spans="2:15" x14ac:dyDescent="0.25">
      <c r="B13" t="s">
        <v>27</v>
      </c>
      <c r="C13" s="5">
        <v>38</v>
      </c>
      <c r="D13" s="5">
        <v>13.6</v>
      </c>
      <c r="E13" s="5">
        <v>40</v>
      </c>
      <c r="F13" s="4">
        <f>Tableau5[[#This Row],[% d''utilisation]]/100*Tableau5[[#This Row],[Surface totale (ha)]]</f>
        <v>5.44</v>
      </c>
      <c r="G13" t="s">
        <v>24</v>
      </c>
      <c r="H13" s="3">
        <f>Tableau5[[#This Row],[Surface totale (ha)]]/Tableau5[[#This Row],[nombre de jardin]]</f>
        <v>0.35789473684210527</v>
      </c>
      <c r="I13" s="5">
        <v>310</v>
      </c>
      <c r="J13" s="5">
        <f>Tableau5[[#This Row],[nbr de dattier]]/Tableau5[[#This Row],[Surface cultivée (ha)]]</f>
        <v>56.985294117647058</v>
      </c>
      <c r="K13" t="s">
        <v>57</v>
      </c>
      <c r="L13" t="s">
        <v>41</v>
      </c>
      <c r="M13" t="s">
        <v>58</v>
      </c>
      <c r="N13" t="s">
        <v>59</v>
      </c>
      <c r="O13">
        <v>1980</v>
      </c>
    </row>
    <row r="14" spans="2:15" x14ac:dyDescent="0.25">
      <c r="B14" t="s">
        <v>28</v>
      </c>
      <c r="C14" s="5">
        <v>41</v>
      </c>
      <c r="D14" s="5">
        <v>14.5</v>
      </c>
      <c r="E14" s="5">
        <v>50</v>
      </c>
      <c r="F14" s="4">
        <f>Tableau5[[#This Row],[% d''utilisation]]/100*Tableau5[[#This Row],[Surface totale (ha)]]</f>
        <v>7.25</v>
      </c>
      <c r="G14" t="s">
        <v>24</v>
      </c>
      <c r="H14" s="3">
        <f>Tableau5[[#This Row],[Surface totale (ha)]]/Tableau5[[#This Row],[nombre de jardin]]</f>
        <v>0.35365853658536583</v>
      </c>
      <c r="I14" s="5">
        <v>690</v>
      </c>
      <c r="J14" s="5">
        <f>Tableau5[[#This Row],[nbr de dattier]]/Tableau5[[#This Row],[Surface cultivée (ha)]]</f>
        <v>95.172413793103445</v>
      </c>
      <c r="L14" t="s">
        <v>55</v>
      </c>
      <c r="M14" t="s">
        <v>56</v>
      </c>
      <c r="O14">
        <v>1980</v>
      </c>
    </row>
    <row r="18" spans="2:4" x14ac:dyDescent="0.25">
      <c r="B18" s="1" t="s">
        <v>29</v>
      </c>
      <c r="C18" t="s">
        <v>63</v>
      </c>
      <c r="D18" t="s">
        <v>62</v>
      </c>
    </row>
    <row r="19" spans="2:4" x14ac:dyDescent="0.25">
      <c r="B19" s="2" t="s">
        <v>25</v>
      </c>
      <c r="C19" s="12">
        <v>71</v>
      </c>
      <c r="D19" s="12">
        <v>0.21126760563380281</v>
      </c>
    </row>
    <row r="20" spans="2:4" x14ac:dyDescent="0.25">
      <c r="B20" s="2" t="s">
        <v>15</v>
      </c>
      <c r="C20" s="12">
        <v>58</v>
      </c>
      <c r="D20" s="12">
        <v>0.31034482758620691</v>
      </c>
    </row>
    <row r="21" spans="2:4" x14ac:dyDescent="0.25">
      <c r="B21" s="2" t="s">
        <v>28</v>
      </c>
      <c r="C21" s="12">
        <v>41</v>
      </c>
      <c r="D21" s="12">
        <v>0.35365853658536583</v>
      </c>
    </row>
    <row r="22" spans="2:4" x14ac:dyDescent="0.25">
      <c r="B22" s="2" t="s">
        <v>27</v>
      </c>
      <c r="C22" s="12">
        <v>38</v>
      </c>
      <c r="D22" s="12">
        <v>0.35789473684210527</v>
      </c>
    </row>
    <row r="23" spans="2:4" x14ac:dyDescent="0.25">
      <c r="B23" s="2" t="s">
        <v>18</v>
      </c>
      <c r="C23" s="12">
        <v>34</v>
      </c>
      <c r="D23" s="12">
        <v>0.23529411764705882</v>
      </c>
    </row>
    <row r="24" spans="2:4" x14ac:dyDescent="0.25">
      <c r="B24" s="2" t="s">
        <v>9</v>
      </c>
      <c r="C24" s="12">
        <v>34</v>
      </c>
      <c r="D24" s="12">
        <v>0.34411764705882353</v>
      </c>
    </row>
    <row r="25" spans="2:4" x14ac:dyDescent="0.25">
      <c r="B25" s="2" t="s">
        <v>22</v>
      </c>
      <c r="C25" s="12">
        <v>25</v>
      </c>
      <c r="D25" s="12">
        <v>0.192</v>
      </c>
    </row>
    <row r="26" spans="2:4" x14ac:dyDescent="0.25">
      <c r="B26" s="2" t="s">
        <v>20</v>
      </c>
      <c r="C26" s="12">
        <v>22</v>
      </c>
      <c r="D26" s="12">
        <v>0.20909090909090908</v>
      </c>
    </row>
    <row r="27" spans="2:4" x14ac:dyDescent="0.25">
      <c r="B27" s="2" t="s">
        <v>11</v>
      </c>
      <c r="C27" s="12">
        <v>21</v>
      </c>
      <c r="D27" s="12">
        <v>0.42857142857142855</v>
      </c>
    </row>
    <row r="28" spans="2:4" x14ac:dyDescent="0.25">
      <c r="B28" s="2" t="s">
        <v>23</v>
      </c>
      <c r="C28" s="12">
        <v>14</v>
      </c>
      <c r="D28" s="12">
        <v>0.22857142857142859</v>
      </c>
    </row>
    <row r="29" spans="2:4" x14ac:dyDescent="0.25">
      <c r="B29" s="2" t="s">
        <v>30</v>
      </c>
      <c r="C29" s="12">
        <v>358</v>
      </c>
      <c r="D29" s="12">
        <v>2.8708112375871293</v>
      </c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workbookViewId="0">
      <selection activeCell="A33" sqref="A33"/>
    </sheetView>
  </sheetViews>
  <sheetFormatPr baseColWidth="10" defaultRowHeight="15" x14ac:dyDescent="0.25"/>
  <cols>
    <col min="1" max="1" width="19" bestFit="1" customWidth="1"/>
    <col min="2" max="2" width="13.5703125" customWidth="1"/>
    <col min="3" max="3" width="14.7109375" customWidth="1"/>
    <col min="4" max="4" width="12" customWidth="1"/>
    <col min="6" max="6" width="14.85546875" customWidth="1"/>
    <col min="7" max="7" width="17.5703125" bestFit="1" customWidth="1"/>
    <col min="8" max="8" width="15" customWidth="1"/>
  </cols>
  <sheetData>
    <row r="3" spans="2:4" x14ac:dyDescent="0.25">
      <c r="B3" s="6" t="s">
        <v>0</v>
      </c>
      <c r="C3" s="7" t="s">
        <v>1</v>
      </c>
      <c r="D3" s="7" t="s">
        <v>2</v>
      </c>
    </row>
    <row r="4" spans="2:4" x14ac:dyDescent="0.25">
      <c r="B4" s="10" t="s">
        <v>25</v>
      </c>
      <c r="C4" s="11">
        <v>71</v>
      </c>
      <c r="D4" s="11">
        <v>15</v>
      </c>
    </row>
    <row r="5" spans="2:4" x14ac:dyDescent="0.25">
      <c r="B5" s="10" t="s">
        <v>15</v>
      </c>
      <c r="C5" s="11">
        <v>58</v>
      </c>
      <c r="D5" s="11">
        <v>18.100000000000001</v>
      </c>
    </row>
    <row r="6" spans="2:4" x14ac:dyDescent="0.25">
      <c r="B6" s="10" t="s">
        <v>28</v>
      </c>
      <c r="C6" s="11">
        <v>41</v>
      </c>
      <c r="D6" s="11">
        <v>14.5</v>
      </c>
    </row>
    <row r="7" spans="2:4" x14ac:dyDescent="0.25">
      <c r="B7" s="8" t="s">
        <v>27</v>
      </c>
      <c r="C7" s="9">
        <v>38</v>
      </c>
      <c r="D7" s="9">
        <v>13.6</v>
      </c>
    </row>
    <row r="8" spans="2:4" x14ac:dyDescent="0.25">
      <c r="B8" s="8" t="s">
        <v>9</v>
      </c>
      <c r="C8" s="9">
        <v>34</v>
      </c>
      <c r="D8" s="9">
        <v>11.7</v>
      </c>
    </row>
    <row r="9" spans="2:4" x14ac:dyDescent="0.25">
      <c r="B9" s="10" t="s">
        <v>18</v>
      </c>
      <c r="C9" s="11">
        <v>34</v>
      </c>
      <c r="D9" s="11">
        <v>8</v>
      </c>
    </row>
    <row r="10" spans="2:4" x14ac:dyDescent="0.25">
      <c r="B10" s="10" t="s">
        <v>22</v>
      </c>
      <c r="C10" s="11">
        <v>25</v>
      </c>
      <c r="D10" s="11">
        <v>4.8</v>
      </c>
    </row>
    <row r="11" spans="2:4" x14ac:dyDescent="0.25">
      <c r="B11" s="8" t="s">
        <v>20</v>
      </c>
      <c r="C11" s="9">
        <v>22</v>
      </c>
      <c r="D11" s="9">
        <v>4.5999999999999996</v>
      </c>
    </row>
    <row r="12" spans="2:4" x14ac:dyDescent="0.25">
      <c r="B12" s="10" t="s">
        <v>11</v>
      </c>
      <c r="C12" s="11">
        <v>21</v>
      </c>
      <c r="D12" s="11">
        <v>9</v>
      </c>
    </row>
    <row r="13" spans="2:4" x14ac:dyDescent="0.25">
      <c r="B13" s="8" t="s">
        <v>23</v>
      </c>
      <c r="C13" s="9">
        <v>14</v>
      </c>
      <c r="D13" s="9">
        <v>3.2</v>
      </c>
    </row>
    <row r="14" spans="2:4" x14ac:dyDescent="0.25">
      <c r="B14" s="8" t="s">
        <v>13</v>
      </c>
      <c r="C14" s="9">
        <v>1</v>
      </c>
      <c r="D14" s="9">
        <v>4.1500000000000004</v>
      </c>
    </row>
    <row r="15" spans="2:4" x14ac:dyDescent="0.25">
      <c r="B15" s="8" t="s">
        <v>17</v>
      </c>
      <c r="C15" s="9">
        <v>0</v>
      </c>
      <c r="D15" s="9">
        <v>10.8</v>
      </c>
    </row>
    <row r="25" spans="1:14" x14ac:dyDescent="0.25">
      <c r="A25" s="16" t="s">
        <v>78</v>
      </c>
      <c r="B25" s="13" t="s">
        <v>64</v>
      </c>
      <c r="C25" s="13" t="s">
        <v>73</v>
      </c>
      <c r="D25" s="19" t="s">
        <v>15</v>
      </c>
      <c r="E25" s="19"/>
      <c r="F25" s="13" t="s">
        <v>74</v>
      </c>
      <c r="G25" s="14" t="s">
        <v>75</v>
      </c>
      <c r="H25" s="14" t="s">
        <v>22</v>
      </c>
      <c r="I25" s="13" t="s">
        <v>23</v>
      </c>
      <c r="J25" s="19" t="s">
        <v>25</v>
      </c>
      <c r="K25" s="19"/>
      <c r="L25" s="13" t="s">
        <v>27</v>
      </c>
      <c r="M25" s="19" t="s">
        <v>28</v>
      </c>
      <c r="N25" s="19"/>
    </row>
    <row r="26" spans="1:14" x14ac:dyDescent="0.25">
      <c r="A26" s="13" t="s">
        <v>76</v>
      </c>
      <c r="B26" s="15"/>
      <c r="C26" s="13"/>
      <c r="D26" s="13"/>
      <c r="E26" s="15"/>
      <c r="F26" s="13"/>
      <c r="G26" s="14"/>
      <c r="H26" s="14"/>
      <c r="I26" s="13"/>
      <c r="J26" s="13"/>
      <c r="K26" s="15"/>
      <c r="L26" s="13"/>
      <c r="M26" s="13"/>
      <c r="N26" s="15"/>
    </row>
    <row r="27" spans="1:14" x14ac:dyDescent="0.25">
      <c r="A27" s="13" t="s">
        <v>77</v>
      </c>
      <c r="B27" s="15"/>
      <c r="C27" s="13"/>
      <c r="D27" s="13"/>
      <c r="E27" s="15"/>
      <c r="F27" s="13"/>
      <c r="G27" s="14"/>
      <c r="H27" s="14"/>
      <c r="I27" s="13"/>
      <c r="J27" s="13"/>
      <c r="K27" s="15"/>
      <c r="L27" s="13"/>
      <c r="M27" s="13"/>
      <c r="N27" s="15"/>
    </row>
  </sheetData>
  <sortState ref="B4:D15">
    <sortCondition descending="1" ref="C4"/>
  </sortState>
  <mergeCells count="3">
    <mergeCell ref="J25:K25"/>
    <mergeCell ref="M25:N25"/>
    <mergeCell ref="D25:E2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I31"/>
  <sheetViews>
    <sheetView topLeftCell="A10" zoomScale="85" zoomScaleNormal="85" workbookViewId="0">
      <selection activeCell="V26" sqref="V26"/>
    </sheetView>
  </sheetViews>
  <sheetFormatPr baseColWidth="10" defaultRowHeight="15" x14ac:dyDescent="0.25"/>
  <cols>
    <col min="1" max="1" width="16" customWidth="1"/>
    <col min="2" max="2" width="5.140625" bestFit="1" customWidth="1"/>
    <col min="3" max="15" width="4.28515625" customWidth="1"/>
    <col min="16" max="16" width="4.140625" bestFit="1" customWidth="1"/>
    <col min="17" max="20" width="4.85546875" customWidth="1"/>
    <col min="21" max="21" width="6" bestFit="1" customWidth="1"/>
    <col min="22" max="22" width="5.5703125" bestFit="1" customWidth="1"/>
    <col min="23" max="23" width="9.28515625" customWidth="1"/>
    <col min="24" max="24" width="5" customWidth="1"/>
    <col min="25" max="25" width="7" bestFit="1" customWidth="1"/>
    <col min="26" max="29" width="4" customWidth="1"/>
    <col min="30" max="30" width="5.140625" bestFit="1" customWidth="1"/>
    <col min="31" max="45" width="4.42578125" customWidth="1"/>
    <col min="46" max="46" width="4.140625" bestFit="1" customWidth="1"/>
    <col min="47" max="52" width="4.7109375" customWidth="1"/>
    <col min="53" max="53" width="5.140625" bestFit="1" customWidth="1"/>
    <col min="54" max="83" width="5.140625" customWidth="1"/>
    <col min="84" max="84" width="5.5703125" bestFit="1" customWidth="1"/>
  </cols>
  <sheetData>
    <row r="4" spans="1:87" x14ac:dyDescent="0.25">
      <c r="B4" t="s">
        <v>64</v>
      </c>
      <c r="P4" t="s">
        <v>65</v>
      </c>
      <c r="W4" t="s">
        <v>66</v>
      </c>
      <c r="AD4" t="s">
        <v>67</v>
      </c>
      <c r="AT4" t="s">
        <v>68</v>
      </c>
      <c r="BA4" t="s">
        <v>69</v>
      </c>
      <c r="CF4" t="s">
        <v>28</v>
      </c>
      <c r="CG4" t="s">
        <v>70</v>
      </c>
      <c r="CH4" t="s">
        <v>70</v>
      </c>
      <c r="CI4" t="s">
        <v>70</v>
      </c>
    </row>
    <row r="5" spans="1:87" x14ac:dyDescent="0.25">
      <c r="A5" t="s">
        <v>71</v>
      </c>
      <c r="B5">
        <v>494</v>
      </c>
      <c r="C5">
        <f>B5-0.3</f>
        <v>493.7</v>
      </c>
      <c r="D5">
        <f t="shared" ref="D5:O5" si="0">C5-0.3</f>
        <v>493.4</v>
      </c>
      <c r="E5">
        <f t="shared" si="0"/>
        <v>493.09999999999997</v>
      </c>
      <c r="F5">
        <f t="shared" si="0"/>
        <v>492.79999999999995</v>
      </c>
      <c r="G5">
        <f t="shared" si="0"/>
        <v>492.49999999999994</v>
      </c>
      <c r="H5">
        <f t="shared" si="0"/>
        <v>492.19999999999993</v>
      </c>
      <c r="I5">
        <f t="shared" si="0"/>
        <v>491.89999999999992</v>
      </c>
      <c r="J5">
        <f t="shared" si="0"/>
        <v>491.59999999999991</v>
      </c>
      <c r="K5">
        <f t="shared" si="0"/>
        <v>491.2999999999999</v>
      </c>
      <c r="L5">
        <f t="shared" si="0"/>
        <v>490.99999999999989</v>
      </c>
      <c r="M5">
        <f t="shared" si="0"/>
        <v>490.69999999999987</v>
      </c>
      <c r="N5">
        <f t="shared" si="0"/>
        <v>490.39999999999986</v>
      </c>
      <c r="O5">
        <f t="shared" si="0"/>
        <v>490.09999999999985</v>
      </c>
      <c r="P5">
        <v>490</v>
      </c>
      <c r="Q5">
        <f>P5-0.5</f>
        <v>489.5</v>
      </c>
      <c r="R5">
        <f t="shared" ref="R5:V5" si="1">Q5-0.5</f>
        <v>489</v>
      </c>
      <c r="S5">
        <f t="shared" si="1"/>
        <v>488.5</v>
      </c>
      <c r="T5">
        <f t="shared" si="1"/>
        <v>488</v>
      </c>
      <c r="U5">
        <f t="shared" si="1"/>
        <v>487.5</v>
      </c>
      <c r="V5">
        <f t="shared" si="1"/>
        <v>487</v>
      </c>
      <c r="W5">
        <v>487</v>
      </c>
      <c r="X5" s="17">
        <f>W5-0.16</f>
        <v>486.84</v>
      </c>
      <c r="Y5" s="17">
        <f t="shared" ref="Y5:AC5" si="2">X5-0.16</f>
        <v>486.67999999999995</v>
      </c>
      <c r="Z5">
        <f t="shared" si="2"/>
        <v>486.51999999999992</v>
      </c>
      <c r="AA5">
        <f t="shared" si="2"/>
        <v>486.3599999999999</v>
      </c>
      <c r="AB5">
        <f t="shared" si="2"/>
        <v>486.19999999999987</v>
      </c>
      <c r="AC5">
        <f t="shared" si="2"/>
        <v>486.03999999999985</v>
      </c>
      <c r="AD5">
        <v>486</v>
      </c>
      <c r="AE5">
        <f>AD5-0.4</f>
        <v>485.6</v>
      </c>
      <c r="AF5">
        <f t="shared" ref="AF5:AS5" si="3">AE5-0.4</f>
        <v>485.20000000000005</v>
      </c>
      <c r="AG5">
        <f t="shared" si="3"/>
        <v>484.80000000000007</v>
      </c>
      <c r="AH5">
        <f t="shared" si="3"/>
        <v>484.40000000000009</v>
      </c>
      <c r="AI5">
        <f t="shared" si="3"/>
        <v>484.00000000000011</v>
      </c>
      <c r="AJ5">
        <f t="shared" si="3"/>
        <v>483.60000000000014</v>
      </c>
      <c r="AK5">
        <f t="shared" si="3"/>
        <v>483.20000000000016</v>
      </c>
      <c r="AL5">
        <f t="shared" si="3"/>
        <v>482.80000000000018</v>
      </c>
      <c r="AM5">
        <f t="shared" si="3"/>
        <v>482.4000000000002</v>
      </c>
      <c r="AN5">
        <f t="shared" si="3"/>
        <v>482.00000000000023</v>
      </c>
      <c r="AO5">
        <f t="shared" si="3"/>
        <v>481.60000000000025</v>
      </c>
      <c r="AP5">
        <f t="shared" si="3"/>
        <v>481.20000000000027</v>
      </c>
      <c r="AQ5">
        <f t="shared" si="3"/>
        <v>480.8000000000003</v>
      </c>
      <c r="AR5">
        <f t="shared" si="3"/>
        <v>480.40000000000032</v>
      </c>
      <c r="AS5">
        <f t="shared" si="3"/>
        <v>480.00000000000034</v>
      </c>
      <c r="AT5">
        <v>480</v>
      </c>
      <c r="AU5">
        <f>AT5-0.5</f>
        <v>479.5</v>
      </c>
      <c r="AV5">
        <f t="shared" ref="AV5:AZ5" si="4">AU5-0.5</f>
        <v>479</v>
      </c>
      <c r="AW5">
        <f t="shared" si="4"/>
        <v>478.5</v>
      </c>
      <c r="AX5">
        <f t="shared" si="4"/>
        <v>478</v>
      </c>
      <c r="AY5">
        <f t="shared" si="4"/>
        <v>477.5</v>
      </c>
      <c r="AZ5">
        <f t="shared" si="4"/>
        <v>477</v>
      </c>
      <c r="BA5">
        <v>477</v>
      </c>
      <c r="BB5">
        <f>BA5-0.33</f>
        <v>476.67</v>
      </c>
      <c r="BC5">
        <f t="shared" ref="BC5:CE5" si="5">BB5-0.33</f>
        <v>476.34000000000003</v>
      </c>
      <c r="BD5">
        <f t="shared" si="5"/>
        <v>476.01000000000005</v>
      </c>
      <c r="BE5">
        <f t="shared" si="5"/>
        <v>475.68000000000006</v>
      </c>
      <c r="BF5">
        <f t="shared" si="5"/>
        <v>475.35000000000008</v>
      </c>
      <c r="BG5">
        <f t="shared" si="5"/>
        <v>475.0200000000001</v>
      </c>
      <c r="BH5">
        <f t="shared" si="5"/>
        <v>474.69000000000011</v>
      </c>
      <c r="BI5">
        <f t="shared" si="5"/>
        <v>474.36000000000013</v>
      </c>
      <c r="BJ5">
        <f t="shared" si="5"/>
        <v>474.03000000000014</v>
      </c>
      <c r="BK5">
        <f t="shared" si="5"/>
        <v>473.70000000000016</v>
      </c>
      <c r="BL5">
        <f t="shared" si="5"/>
        <v>473.37000000000018</v>
      </c>
      <c r="BM5">
        <f t="shared" si="5"/>
        <v>473.04000000000019</v>
      </c>
      <c r="BN5">
        <f t="shared" si="5"/>
        <v>472.71000000000021</v>
      </c>
      <c r="BO5">
        <f t="shared" si="5"/>
        <v>472.38000000000022</v>
      </c>
      <c r="BP5">
        <f t="shared" si="5"/>
        <v>472.05000000000024</v>
      </c>
      <c r="BQ5">
        <f t="shared" si="5"/>
        <v>471.72000000000025</v>
      </c>
      <c r="BR5">
        <f t="shared" si="5"/>
        <v>471.39000000000027</v>
      </c>
      <c r="BS5">
        <f t="shared" si="5"/>
        <v>471.06000000000029</v>
      </c>
      <c r="BT5">
        <f t="shared" si="5"/>
        <v>470.7300000000003</v>
      </c>
      <c r="BU5">
        <f t="shared" si="5"/>
        <v>470.40000000000032</v>
      </c>
      <c r="BV5">
        <f t="shared" si="5"/>
        <v>470.07000000000033</v>
      </c>
      <c r="BW5">
        <f t="shared" si="5"/>
        <v>469.74000000000035</v>
      </c>
      <c r="BX5">
        <f t="shared" si="5"/>
        <v>469.41000000000037</v>
      </c>
      <c r="BY5">
        <f t="shared" si="5"/>
        <v>469.08000000000038</v>
      </c>
      <c r="BZ5">
        <f t="shared" si="5"/>
        <v>468.7500000000004</v>
      </c>
      <c r="CA5">
        <f t="shared" si="5"/>
        <v>468.42000000000041</v>
      </c>
      <c r="CB5">
        <f t="shared" si="5"/>
        <v>468.09000000000043</v>
      </c>
      <c r="CC5">
        <f t="shared" si="5"/>
        <v>467.76000000000045</v>
      </c>
      <c r="CD5">
        <f t="shared" si="5"/>
        <v>467.43000000000046</v>
      </c>
      <c r="CE5">
        <f t="shared" si="5"/>
        <v>467.10000000000048</v>
      </c>
      <c r="CF5">
        <v>467</v>
      </c>
    </row>
    <row r="6" spans="1:87" x14ac:dyDescent="0.25">
      <c r="A6" t="s">
        <v>72</v>
      </c>
      <c r="B6">
        <f>B7+5</f>
        <v>488</v>
      </c>
      <c r="C6">
        <f t="shared" ref="C6:M6" si="6">C7+5</f>
        <v>487.65</v>
      </c>
      <c r="D6">
        <f t="shared" si="6"/>
        <v>487.29999999999995</v>
      </c>
      <c r="E6">
        <f t="shared" si="6"/>
        <v>486.94999999999993</v>
      </c>
      <c r="F6">
        <f t="shared" si="6"/>
        <v>486.59999999999991</v>
      </c>
      <c r="G6">
        <f t="shared" si="6"/>
        <v>486.24999999999989</v>
      </c>
      <c r="H6">
        <f t="shared" si="6"/>
        <v>485.89999999999986</v>
      </c>
      <c r="I6">
        <f t="shared" si="6"/>
        <v>485.54999999999984</v>
      </c>
      <c r="J6">
        <f t="shared" si="6"/>
        <v>485.19999999999982</v>
      </c>
      <c r="K6">
        <f t="shared" si="6"/>
        <v>484.8499999999998</v>
      </c>
      <c r="L6">
        <f t="shared" si="6"/>
        <v>484.49999999999977</v>
      </c>
      <c r="M6">
        <f t="shared" si="6"/>
        <v>484.14999999999975</v>
      </c>
      <c r="N6">
        <f>N7+4.5</f>
        <v>483.29999999999973</v>
      </c>
      <c r="O6">
        <f t="shared" ref="O6:P6" si="7">O7+4.5</f>
        <v>482.9499999999997</v>
      </c>
      <c r="P6">
        <f t="shared" si="7"/>
        <v>482.5</v>
      </c>
      <c r="Q6">
        <f t="shared" ref="Q6:V6" si="8">Q7+4</f>
        <v>482.2</v>
      </c>
      <c r="R6">
        <f t="shared" si="8"/>
        <v>482.4</v>
      </c>
      <c r="S6">
        <f t="shared" si="8"/>
        <v>482.59999999999997</v>
      </c>
      <c r="T6">
        <f t="shared" si="8"/>
        <v>482.79999999999995</v>
      </c>
      <c r="U6">
        <f t="shared" si="8"/>
        <v>482.99999999999994</v>
      </c>
      <c r="V6">
        <f t="shared" si="8"/>
        <v>483</v>
      </c>
      <c r="W6" s="17">
        <f>W7+4</f>
        <v>483</v>
      </c>
      <c r="X6" s="17">
        <f t="shared" ref="X6:Z6" si="9">X7+4</f>
        <v>483</v>
      </c>
      <c r="Y6" s="17">
        <f t="shared" si="9"/>
        <v>483</v>
      </c>
      <c r="Z6" s="17">
        <f t="shared" si="9"/>
        <v>483</v>
      </c>
      <c r="AA6" s="17">
        <f>AA7+3.5</f>
        <v>482.5</v>
      </c>
      <c r="AB6" s="17">
        <f t="shared" ref="AB6:AC6" si="10">AB7+3.5</f>
        <v>482.5</v>
      </c>
      <c r="AC6" s="17">
        <f t="shared" si="10"/>
        <v>482.5</v>
      </c>
      <c r="AD6">
        <f>AD7+3</f>
        <v>482</v>
      </c>
      <c r="AE6">
        <f t="shared" ref="AE6:AG6" si="11">AE7+3</f>
        <v>481.6</v>
      </c>
      <c r="AF6">
        <f t="shared" si="11"/>
        <v>481.20000000000005</v>
      </c>
      <c r="AG6">
        <f t="shared" si="11"/>
        <v>480.80000000000007</v>
      </c>
      <c r="AH6">
        <f t="shared" ref="AH6" si="12">AH7+3</f>
        <v>480.40000000000009</v>
      </c>
      <c r="AI6">
        <f>AI7+3.5</f>
        <v>480.50000000000011</v>
      </c>
      <c r="AJ6">
        <f t="shared" ref="AJ6:AL6" si="13">AJ7+3.5</f>
        <v>480.10000000000014</v>
      </c>
      <c r="AK6">
        <f t="shared" si="13"/>
        <v>479.70000000000016</v>
      </c>
      <c r="AL6">
        <f t="shared" si="13"/>
        <v>479.30000000000018</v>
      </c>
      <c r="AM6">
        <f>AM7+3.5</f>
        <v>478.9000000000002</v>
      </c>
      <c r="AN6">
        <f t="shared" ref="AN6:CF6" si="14">AN7+4</f>
        <v>479.00000000000023</v>
      </c>
      <c r="AO6">
        <f t="shared" si="14"/>
        <v>478.60000000000025</v>
      </c>
      <c r="AP6">
        <f t="shared" si="14"/>
        <v>478.20000000000027</v>
      </c>
      <c r="AQ6">
        <f t="shared" si="14"/>
        <v>477.8000000000003</v>
      </c>
      <c r="AR6">
        <f t="shared" si="14"/>
        <v>477.40000000000032</v>
      </c>
      <c r="AS6">
        <f t="shared" si="14"/>
        <v>477.00000000000034</v>
      </c>
      <c r="AT6">
        <f t="shared" si="14"/>
        <v>477</v>
      </c>
      <c r="AU6">
        <f t="shared" si="14"/>
        <v>476.67</v>
      </c>
      <c r="AV6">
        <f t="shared" si="14"/>
        <v>476.34000000000003</v>
      </c>
      <c r="AW6">
        <f t="shared" si="14"/>
        <v>476.01000000000005</v>
      </c>
      <c r="AX6">
        <f t="shared" si="14"/>
        <v>475.68000000000006</v>
      </c>
      <c r="AY6">
        <f t="shared" si="14"/>
        <v>475.35000000000008</v>
      </c>
      <c r="AZ6">
        <f t="shared" si="14"/>
        <v>475.0200000000001</v>
      </c>
      <c r="BA6">
        <f t="shared" si="14"/>
        <v>475</v>
      </c>
      <c r="BB6">
        <f t="shared" si="14"/>
        <v>474.67</v>
      </c>
      <c r="BC6">
        <f t="shared" si="14"/>
        <v>474.34000000000003</v>
      </c>
      <c r="BD6">
        <f t="shared" si="14"/>
        <v>474.01000000000005</v>
      </c>
      <c r="BE6">
        <f t="shared" si="14"/>
        <v>473.68000000000006</v>
      </c>
      <c r="BF6">
        <f t="shared" si="14"/>
        <v>473.35000000000008</v>
      </c>
      <c r="BG6">
        <f t="shared" si="14"/>
        <v>473.0200000000001</v>
      </c>
      <c r="BH6">
        <f t="shared" si="14"/>
        <v>472.69000000000011</v>
      </c>
      <c r="BI6">
        <f t="shared" si="14"/>
        <v>472.36000000000013</v>
      </c>
      <c r="BJ6">
        <f t="shared" si="14"/>
        <v>472.03000000000014</v>
      </c>
      <c r="BK6">
        <f t="shared" si="14"/>
        <v>471.70000000000016</v>
      </c>
      <c r="BL6">
        <f t="shared" si="14"/>
        <v>471.37000000000018</v>
      </c>
      <c r="BM6">
        <f t="shared" si="14"/>
        <v>471.04000000000019</v>
      </c>
      <c r="BN6">
        <f t="shared" si="14"/>
        <v>470.71000000000021</v>
      </c>
      <c r="BO6">
        <f t="shared" si="14"/>
        <v>470.38000000000022</v>
      </c>
      <c r="BP6">
        <f t="shared" si="14"/>
        <v>470.05000000000024</v>
      </c>
      <c r="BQ6">
        <f t="shared" si="14"/>
        <v>469.72000000000025</v>
      </c>
      <c r="BR6">
        <f t="shared" si="14"/>
        <v>469.39000000000027</v>
      </c>
      <c r="BS6">
        <f t="shared" si="14"/>
        <v>469.06000000000029</v>
      </c>
      <c r="BT6">
        <f t="shared" si="14"/>
        <v>468.7300000000003</v>
      </c>
      <c r="BU6">
        <f t="shared" si="14"/>
        <v>468.40000000000032</v>
      </c>
      <c r="BV6">
        <f t="shared" si="14"/>
        <v>468.07000000000033</v>
      </c>
      <c r="BW6">
        <f t="shared" si="14"/>
        <v>467.74000000000035</v>
      </c>
      <c r="BX6">
        <f t="shared" si="14"/>
        <v>467.41000000000037</v>
      </c>
      <c r="BY6">
        <f t="shared" si="14"/>
        <v>467.08000000000038</v>
      </c>
      <c r="BZ6">
        <f t="shared" si="14"/>
        <v>466.7500000000004</v>
      </c>
      <c r="CA6">
        <f t="shared" si="14"/>
        <v>466.42000000000041</v>
      </c>
      <c r="CB6">
        <f t="shared" si="14"/>
        <v>466.09000000000043</v>
      </c>
      <c r="CC6">
        <f t="shared" si="14"/>
        <v>465.76000000000045</v>
      </c>
      <c r="CD6">
        <f t="shared" si="14"/>
        <v>465.43000000000046</v>
      </c>
      <c r="CE6">
        <f t="shared" si="14"/>
        <v>465.10000000000048</v>
      </c>
      <c r="CF6">
        <f t="shared" si="14"/>
        <v>465</v>
      </c>
    </row>
    <row r="7" spans="1:87" x14ac:dyDescent="0.25">
      <c r="A7" t="s">
        <v>89</v>
      </c>
      <c r="B7">
        <f>B5-11</f>
        <v>483</v>
      </c>
      <c r="C7">
        <f>B7-0.35</f>
        <v>482.65</v>
      </c>
      <c r="D7">
        <f t="shared" ref="D7:O7" si="15">C7-0.35</f>
        <v>482.29999999999995</v>
      </c>
      <c r="E7">
        <f t="shared" si="15"/>
        <v>481.94999999999993</v>
      </c>
      <c r="F7">
        <f t="shared" si="15"/>
        <v>481.59999999999991</v>
      </c>
      <c r="G7">
        <f t="shared" si="15"/>
        <v>481.24999999999989</v>
      </c>
      <c r="H7">
        <f t="shared" si="15"/>
        <v>480.89999999999986</v>
      </c>
      <c r="I7">
        <f t="shared" si="15"/>
        <v>480.54999999999984</v>
      </c>
      <c r="J7">
        <f t="shared" si="15"/>
        <v>480.19999999999982</v>
      </c>
      <c r="K7">
        <f t="shared" si="15"/>
        <v>479.8499999999998</v>
      </c>
      <c r="L7">
        <f t="shared" si="15"/>
        <v>479.49999999999977</v>
      </c>
      <c r="M7">
        <f t="shared" si="15"/>
        <v>479.14999999999975</v>
      </c>
      <c r="N7">
        <f t="shared" si="15"/>
        <v>478.79999999999973</v>
      </c>
      <c r="O7">
        <f t="shared" si="15"/>
        <v>478.4499999999997</v>
      </c>
      <c r="P7">
        <f>P5-12</f>
        <v>478</v>
      </c>
      <c r="Q7">
        <f>P7+0.2</f>
        <v>478.2</v>
      </c>
      <c r="R7">
        <f t="shared" ref="R7:U7" si="16">Q7+0.2</f>
        <v>478.4</v>
      </c>
      <c r="S7">
        <f t="shared" si="16"/>
        <v>478.59999999999997</v>
      </c>
      <c r="T7">
        <f t="shared" si="16"/>
        <v>478.79999999999995</v>
      </c>
      <c r="U7">
        <f t="shared" si="16"/>
        <v>478.99999999999994</v>
      </c>
      <c r="V7">
        <f>T5-9</f>
        <v>479</v>
      </c>
      <c r="W7">
        <v>479</v>
      </c>
      <c r="X7">
        <v>479</v>
      </c>
      <c r="Y7">
        <v>479</v>
      </c>
      <c r="Z7">
        <v>479</v>
      </c>
      <c r="AA7">
        <v>479</v>
      </c>
      <c r="AB7">
        <v>479</v>
      </c>
      <c r="AC7">
        <v>479</v>
      </c>
      <c r="AD7">
        <f>AD5-7</f>
        <v>479</v>
      </c>
      <c r="AE7">
        <f>AD7-0.4</f>
        <v>478.6</v>
      </c>
      <c r="AF7">
        <f t="shared" ref="AF7:AS7" si="17">AE7-0.4</f>
        <v>478.20000000000005</v>
      </c>
      <c r="AG7">
        <f t="shared" si="17"/>
        <v>477.80000000000007</v>
      </c>
      <c r="AH7">
        <f t="shared" si="17"/>
        <v>477.40000000000009</v>
      </c>
      <c r="AI7">
        <f t="shared" si="17"/>
        <v>477.00000000000011</v>
      </c>
      <c r="AJ7">
        <f t="shared" si="17"/>
        <v>476.60000000000014</v>
      </c>
      <c r="AK7">
        <f t="shared" si="17"/>
        <v>476.20000000000016</v>
      </c>
      <c r="AL7">
        <f t="shared" si="17"/>
        <v>475.80000000000018</v>
      </c>
      <c r="AM7">
        <f t="shared" si="17"/>
        <v>475.4000000000002</v>
      </c>
      <c r="AN7">
        <f t="shared" si="17"/>
        <v>475.00000000000023</v>
      </c>
      <c r="AO7">
        <f t="shared" si="17"/>
        <v>474.60000000000025</v>
      </c>
      <c r="AP7">
        <f t="shared" si="17"/>
        <v>474.20000000000027</v>
      </c>
      <c r="AQ7">
        <f t="shared" si="17"/>
        <v>473.8000000000003</v>
      </c>
      <c r="AR7">
        <f t="shared" si="17"/>
        <v>473.40000000000032</v>
      </c>
      <c r="AS7">
        <f t="shared" si="17"/>
        <v>473.00000000000034</v>
      </c>
      <c r="AT7">
        <f>AT5-7</f>
        <v>473</v>
      </c>
      <c r="AU7">
        <f>AT7-0.33</f>
        <v>472.67</v>
      </c>
      <c r="AV7">
        <f t="shared" ref="AV7:AZ7" si="18">AU7-0.33</f>
        <v>472.34000000000003</v>
      </c>
      <c r="AW7">
        <f t="shared" si="18"/>
        <v>472.01000000000005</v>
      </c>
      <c r="AX7">
        <f t="shared" si="18"/>
        <v>471.68000000000006</v>
      </c>
      <c r="AY7">
        <f t="shared" si="18"/>
        <v>471.35000000000008</v>
      </c>
      <c r="AZ7">
        <f t="shared" si="18"/>
        <v>471.0200000000001</v>
      </c>
      <c r="BA7">
        <f>BA5-6</f>
        <v>471</v>
      </c>
      <c r="BB7">
        <f>BA7-0.33</f>
        <v>470.67</v>
      </c>
      <c r="BC7">
        <f t="shared" ref="BC7:CE7" si="19">BB7-0.33</f>
        <v>470.34000000000003</v>
      </c>
      <c r="BD7">
        <f t="shared" si="19"/>
        <v>470.01000000000005</v>
      </c>
      <c r="BE7">
        <f t="shared" si="19"/>
        <v>469.68000000000006</v>
      </c>
      <c r="BF7">
        <f t="shared" si="19"/>
        <v>469.35000000000008</v>
      </c>
      <c r="BG7">
        <f t="shared" si="19"/>
        <v>469.0200000000001</v>
      </c>
      <c r="BH7">
        <f t="shared" si="19"/>
        <v>468.69000000000011</v>
      </c>
      <c r="BI7">
        <f t="shared" si="19"/>
        <v>468.36000000000013</v>
      </c>
      <c r="BJ7">
        <f t="shared" si="19"/>
        <v>468.03000000000014</v>
      </c>
      <c r="BK7">
        <f t="shared" si="19"/>
        <v>467.70000000000016</v>
      </c>
      <c r="BL7">
        <f t="shared" si="19"/>
        <v>467.37000000000018</v>
      </c>
      <c r="BM7">
        <f t="shared" si="19"/>
        <v>467.04000000000019</v>
      </c>
      <c r="BN7">
        <f t="shared" si="19"/>
        <v>466.71000000000021</v>
      </c>
      <c r="BO7">
        <f t="shared" si="19"/>
        <v>466.38000000000022</v>
      </c>
      <c r="BP7">
        <f t="shared" si="19"/>
        <v>466.05000000000024</v>
      </c>
      <c r="BQ7">
        <f t="shared" si="19"/>
        <v>465.72000000000025</v>
      </c>
      <c r="BR7">
        <f t="shared" si="19"/>
        <v>465.39000000000027</v>
      </c>
      <c r="BS7">
        <f t="shared" si="19"/>
        <v>465.06000000000029</v>
      </c>
      <c r="BT7">
        <f t="shared" si="19"/>
        <v>464.7300000000003</v>
      </c>
      <c r="BU7">
        <f t="shared" si="19"/>
        <v>464.40000000000032</v>
      </c>
      <c r="BV7">
        <f t="shared" si="19"/>
        <v>464.07000000000033</v>
      </c>
      <c r="BW7">
        <f t="shared" si="19"/>
        <v>463.74000000000035</v>
      </c>
      <c r="BX7">
        <f t="shared" si="19"/>
        <v>463.41000000000037</v>
      </c>
      <c r="BY7">
        <f t="shared" si="19"/>
        <v>463.08000000000038</v>
      </c>
      <c r="BZ7">
        <f t="shared" si="19"/>
        <v>462.7500000000004</v>
      </c>
      <c r="CA7">
        <f t="shared" si="19"/>
        <v>462.42000000000041</v>
      </c>
      <c r="CB7">
        <f t="shared" si="19"/>
        <v>462.09000000000043</v>
      </c>
      <c r="CC7">
        <f t="shared" si="19"/>
        <v>461.76000000000045</v>
      </c>
      <c r="CD7">
        <f t="shared" si="19"/>
        <v>461.43000000000046</v>
      </c>
      <c r="CE7">
        <f t="shared" si="19"/>
        <v>461.10000000000048</v>
      </c>
      <c r="CF7">
        <f>CF5-6</f>
        <v>461</v>
      </c>
    </row>
    <row r="8" spans="1:87" x14ac:dyDescent="0.25">
      <c r="A8" t="s">
        <v>70</v>
      </c>
    </row>
    <row r="25" spans="1:9" x14ac:dyDescent="0.25">
      <c r="A25" t="s">
        <v>88</v>
      </c>
    </row>
    <row r="26" spans="1:9" ht="51" x14ac:dyDescent="0.25">
      <c r="A26" s="18"/>
      <c r="B26" s="18" t="s">
        <v>82</v>
      </c>
      <c r="C26" s="18" t="s">
        <v>81</v>
      </c>
      <c r="D26" s="18" t="s">
        <v>85</v>
      </c>
      <c r="E26" s="18" t="s">
        <v>79</v>
      </c>
      <c r="F26" s="18" t="s">
        <v>80</v>
      </c>
      <c r="G26" s="18" t="s">
        <v>83</v>
      </c>
      <c r="H26" s="18" t="s">
        <v>27</v>
      </c>
      <c r="I26" s="18" t="s">
        <v>84</v>
      </c>
    </row>
    <row r="27" spans="1:9" x14ac:dyDescent="0.25">
      <c r="A27" s="18" t="s">
        <v>86</v>
      </c>
      <c r="B27" s="18">
        <v>11</v>
      </c>
      <c r="C27" s="18">
        <v>12</v>
      </c>
      <c r="D27" s="18">
        <v>9</v>
      </c>
      <c r="E27" s="18">
        <v>7</v>
      </c>
      <c r="F27" s="18">
        <v>7</v>
      </c>
      <c r="G27" s="18">
        <v>7</v>
      </c>
      <c r="H27" s="18">
        <v>6</v>
      </c>
      <c r="I27" s="18">
        <v>6</v>
      </c>
    </row>
    <row r="28" spans="1:9" x14ac:dyDescent="0.25">
      <c r="A28" s="18" t="s">
        <v>87</v>
      </c>
      <c r="B28" s="18">
        <v>5</v>
      </c>
      <c r="C28" s="18">
        <v>4</v>
      </c>
      <c r="D28" s="18">
        <v>4</v>
      </c>
      <c r="E28" s="18">
        <v>3</v>
      </c>
      <c r="F28" s="18">
        <v>4</v>
      </c>
      <c r="G28" s="18">
        <v>4</v>
      </c>
      <c r="H28" s="18">
        <v>4</v>
      </c>
      <c r="I28" s="18">
        <v>4</v>
      </c>
    </row>
    <row r="29" spans="1:9" x14ac:dyDescent="0.25">
      <c r="A29" s="15" t="s">
        <v>90</v>
      </c>
      <c r="B29" s="15">
        <v>494</v>
      </c>
      <c r="C29" s="15">
        <v>490</v>
      </c>
      <c r="D29" s="15">
        <v>487</v>
      </c>
      <c r="E29" s="15">
        <v>486</v>
      </c>
      <c r="F29" s="15">
        <v>485</v>
      </c>
      <c r="G29" s="15">
        <v>480</v>
      </c>
      <c r="H29" s="15">
        <v>477</v>
      </c>
      <c r="I29" s="15">
        <v>467</v>
      </c>
    </row>
    <row r="31" spans="1:9" ht="9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2015</vt:lpstr>
      <vt:lpstr>Feuil1</vt:lpstr>
      <vt:lpstr>transec</vt:lpstr>
    </vt:vector>
  </TitlesOfParts>
  <Company>ADEME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jarryl</dc:creator>
  <cp:lastModifiedBy>jarryl</cp:lastModifiedBy>
  <dcterms:created xsi:type="dcterms:W3CDTF">2015-07-22T12:56:32Z</dcterms:created>
  <dcterms:modified xsi:type="dcterms:W3CDTF">2016-01-06T15:56:02Z</dcterms:modified>
</cp:coreProperties>
</file>